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tabRatio="772" activeTab="3"/>
  </bookViews>
  <sheets>
    <sheet name="3.15.2.1" sheetId="7" r:id="rId1"/>
    <sheet name="3.15.2.2" sheetId="1" r:id="rId2"/>
    <sheet name="3.15.2.3" sheetId="2" r:id="rId3"/>
    <sheet name="3.15.2.4" sheetId="3" r:id="rId4"/>
    <sheet name="3.15.2.5" sheetId="6" r:id="rId5"/>
    <sheet name="3.15.2.6" sheetId="5" r:id="rId6"/>
    <sheet name="GPT-all dts" sheetId="4" r:id="rId7"/>
  </sheets>
  <externalReferences>
    <externalReference r:id="rId8"/>
    <externalReference r:id="rId9"/>
  </externalReferences>
  <calcPr calcId="125725"/>
</workbook>
</file>

<file path=xl/calcChain.xml><?xml version="1.0" encoding="utf-8"?>
<calcChain xmlns="http://schemas.openxmlformats.org/spreadsheetml/2006/main">
  <c r="B5" i="1"/>
  <c r="B4" i="2"/>
  <c r="B5" i="3"/>
  <c r="A5" i="6"/>
  <c r="B6" i="5"/>
  <c r="B4" i="7"/>
  <c r="B4" i="1" l="1"/>
  <c r="B3" i="2" s="1"/>
  <c r="B4" i="3" s="1"/>
  <c r="A4" i="6" s="1"/>
  <c r="B5" i="5" s="1"/>
  <c r="B3" i="7"/>
  <c r="X13" i="1" l="1"/>
  <c r="Y13" s="1"/>
  <c r="S13" s="1"/>
  <c r="X14"/>
  <c r="Y14" s="1"/>
  <c r="X15"/>
  <c r="X16"/>
  <c r="Y16" s="1"/>
  <c r="S22" s="1"/>
  <c r="X17"/>
  <c r="Y17" s="1"/>
  <c r="S25" s="1"/>
  <c r="X18"/>
  <c r="Y18" s="1"/>
  <c r="X19"/>
  <c r="X20"/>
  <c r="X12"/>
  <c r="Y12" s="1"/>
  <c r="S10" s="1"/>
  <c r="W21"/>
  <c r="V21"/>
  <c r="U21"/>
  <c r="D38" i="6"/>
  <c r="E38"/>
  <c r="F38"/>
  <c r="G38"/>
  <c r="H38"/>
  <c r="C38"/>
  <c r="D37"/>
  <c r="E37"/>
  <c r="F37"/>
  <c r="G37"/>
  <c r="H37"/>
  <c r="C37"/>
  <c r="D35"/>
  <c r="E35"/>
  <c r="F35"/>
  <c r="G35"/>
  <c r="H35"/>
  <c r="C35"/>
  <c r="F34"/>
  <c r="G34"/>
  <c r="H34"/>
  <c r="D33"/>
  <c r="J33" s="1"/>
  <c r="E33"/>
  <c r="K33" s="1"/>
  <c r="C33"/>
  <c r="D32"/>
  <c r="E32"/>
  <c r="F32"/>
  <c r="G32"/>
  <c r="H32"/>
  <c r="C32"/>
  <c r="D30"/>
  <c r="J30" s="1"/>
  <c r="E30"/>
  <c r="K30" s="1"/>
  <c r="C30"/>
  <c r="I30" s="1"/>
  <c r="F28"/>
  <c r="G28"/>
  <c r="H28"/>
  <c r="D27"/>
  <c r="E27"/>
  <c r="F27"/>
  <c r="G27"/>
  <c r="H27"/>
  <c r="C27"/>
  <c r="D26"/>
  <c r="E26"/>
  <c r="F26"/>
  <c r="G26"/>
  <c r="H26"/>
  <c r="C26"/>
  <c r="D25"/>
  <c r="E25"/>
  <c r="F25"/>
  <c r="G25"/>
  <c r="H25"/>
  <c r="C25"/>
  <c r="D24"/>
  <c r="E24"/>
  <c r="F24"/>
  <c r="G24"/>
  <c r="H24"/>
  <c r="C24"/>
  <c r="D21"/>
  <c r="E21"/>
  <c r="F21"/>
  <c r="G21"/>
  <c r="H21"/>
  <c r="C21"/>
  <c r="D19"/>
  <c r="E19"/>
  <c r="F19"/>
  <c r="G19"/>
  <c r="H19"/>
  <c r="C19"/>
  <c r="D18"/>
  <c r="J18" s="1"/>
  <c r="E18"/>
  <c r="K18" s="1"/>
  <c r="C18"/>
  <c r="I18" s="1"/>
  <c r="D15"/>
  <c r="E15"/>
  <c r="F15"/>
  <c r="G15"/>
  <c r="H15"/>
  <c r="C15"/>
  <c r="D14"/>
  <c r="E14"/>
  <c r="F14"/>
  <c r="G14"/>
  <c r="H14"/>
  <c r="C14"/>
  <c r="D13"/>
  <c r="J13" s="1"/>
  <c r="E13"/>
  <c r="K13" s="1"/>
  <c r="C13"/>
  <c r="I13" s="1"/>
  <c r="F12"/>
  <c r="G12"/>
  <c r="H12"/>
  <c r="D11"/>
  <c r="E11"/>
  <c r="F11"/>
  <c r="G11"/>
  <c r="H11"/>
  <c r="C11"/>
  <c r="D9"/>
  <c r="E9"/>
  <c r="F9"/>
  <c r="G9"/>
  <c r="H9"/>
  <c r="C9"/>
  <c r="M38" i="1"/>
  <c r="F40"/>
  <c r="G40"/>
  <c r="H40"/>
  <c r="I40"/>
  <c r="J40"/>
  <c r="K40"/>
  <c r="L40"/>
  <c r="M40"/>
  <c r="E40"/>
  <c r="F38"/>
  <c r="G38"/>
  <c r="H38"/>
  <c r="I38"/>
  <c r="J38"/>
  <c r="K38"/>
  <c r="L38"/>
  <c r="E38"/>
  <c r="Q37"/>
  <c r="M116" i="7"/>
  <c r="L116"/>
  <c r="K116"/>
  <c r="J116"/>
  <c r="I116"/>
  <c r="H116"/>
  <c r="M114"/>
  <c r="L114"/>
  <c r="K114"/>
  <c r="G114"/>
  <c r="F114"/>
  <c r="E114"/>
  <c r="Q113"/>
  <c r="M112"/>
  <c r="L112"/>
  <c r="K112"/>
  <c r="J112"/>
  <c r="I112"/>
  <c r="H112"/>
  <c r="G112"/>
  <c r="F112"/>
  <c r="E112"/>
  <c r="P111"/>
  <c r="O111"/>
  <c r="N111"/>
  <c r="P110"/>
  <c r="O110"/>
  <c r="O112" s="1"/>
  <c r="N110"/>
  <c r="M109"/>
  <c r="L109"/>
  <c r="K109"/>
  <c r="J109"/>
  <c r="I109"/>
  <c r="H109"/>
  <c r="G109"/>
  <c r="F109"/>
  <c r="E109"/>
  <c r="P108"/>
  <c r="O108"/>
  <c r="Q108" s="1"/>
  <c r="N108"/>
  <c r="P107"/>
  <c r="O107"/>
  <c r="N107"/>
  <c r="N109" s="1"/>
  <c r="M106"/>
  <c r="L106"/>
  <c r="K106"/>
  <c r="J106"/>
  <c r="I106"/>
  <c r="H106"/>
  <c r="G106"/>
  <c r="F106"/>
  <c r="E106"/>
  <c r="P105"/>
  <c r="O105"/>
  <c r="N105"/>
  <c r="P104"/>
  <c r="O104"/>
  <c r="N104"/>
  <c r="M103"/>
  <c r="L103"/>
  <c r="K103"/>
  <c r="J103"/>
  <c r="I103"/>
  <c r="H103"/>
  <c r="G103"/>
  <c r="F103"/>
  <c r="E103"/>
  <c r="P102"/>
  <c r="O102"/>
  <c r="N102"/>
  <c r="P101"/>
  <c r="P103" s="1"/>
  <c r="O101"/>
  <c r="N101"/>
  <c r="M100"/>
  <c r="L100"/>
  <c r="K100"/>
  <c r="J100"/>
  <c r="I100"/>
  <c r="H100"/>
  <c r="G100"/>
  <c r="F100"/>
  <c r="E100"/>
  <c r="P99"/>
  <c r="O99"/>
  <c r="N99"/>
  <c r="P98"/>
  <c r="O98"/>
  <c r="O100" s="1"/>
  <c r="N98"/>
  <c r="M97"/>
  <c r="L97"/>
  <c r="K97"/>
  <c r="J97"/>
  <c r="I97"/>
  <c r="H97"/>
  <c r="Q96"/>
  <c r="G96"/>
  <c r="E34" i="6" s="1"/>
  <c r="F96" i="7"/>
  <c r="E96"/>
  <c r="P95"/>
  <c r="P97" s="1"/>
  <c r="O95"/>
  <c r="O97" s="1"/>
  <c r="N95"/>
  <c r="N97" s="1"/>
  <c r="M89"/>
  <c r="L89"/>
  <c r="K89"/>
  <c r="J89"/>
  <c r="I89"/>
  <c r="H89"/>
  <c r="G89"/>
  <c r="F89"/>
  <c r="E89"/>
  <c r="P88"/>
  <c r="O88"/>
  <c r="N88"/>
  <c r="P87"/>
  <c r="O87"/>
  <c r="O89" s="1"/>
  <c r="N87"/>
  <c r="M86"/>
  <c r="L86"/>
  <c r="K86"/>
  <c r="J86"/>
  <c r="I86"/>
  <c r="H86"/>
  <c r="G86"/>
  <c r="F86"/>
  <c r="E86"/>
  <c r="P85"/>
  <c r="O85"/>
  <c r="N85"/>
  <c r="P84"/>
  <c r="O84"/>
  <c r="N84"/>
  <c r="N86" s="1"/>
  <c r="M83"/>
  <c r="L83"/>
  <c r="K83"/>
  <c r="G83"/>
  <c r="F83"/>
  <c r="E83"/>
  <c r="P82"/>
  <c r="P83" s="1"/>
  <c r="O82"/>
  <c r="O83" s="1"/>
  <c r="N82"/>
  <c r="N83" s="1"/>
  <c r="Q81"/>
  <c r="J81"/>
  <c r="J83" s="1"/>
  <c r="I81"/>
  <c r="H81"/>
  <c r="H83" s="1"/>
  <c r="M80"/>
  <c r="L80"/>
  <c r="K80"/>
  <c r="J80"/>
  <c r="I80"/>
  <c r="H80"/>
  <c r="G80"/>
  <c r="F80"/>
  <c r="E80"/>
  <c r="P79"/>
  <c r="O79"/>
  <c r="Q79" s="1"/>
  <c r="N79"/>
  <c r="P78"/>
  <c r="O78"/>
  <c r="N78"/>
  <c r="N80" s="1"/>
  <c r="P77"/>
  <c r="O77"/>
  <c r="N77"/>
  <c r="M77"/>
  <c r="L77"/>
  <c r="K77"/>
  <c r="Q76"/>
  <c r="G76"/>
  <c r="G77" s="1"/>
  <c r="F76"/>
  <c r="F77" s="1"/>
  <c r="E76"/>
  <c r="E77" s="1"/>
  <c r="Q75"/>
  <c r="J75"/>
  <c r="J77" s="1"/>
  <c r="I75"/>
  <c r="I77" s="1"/>
  <c r="H75"/>
  <c r="H77" s="1"/>
  <c r="M74"/>
  <c r="L74"/>
  <c r="K74"/>
  <c r="J74"/>
  <c r="I74"/>
  <c r="H74"/>
  <c r="G74"/>
  <c r="F74"/>
  <c r="E74"/>
  <c r="P73"/>
  <c r="O73"/>
  <c r="N73"/>
  <c r="P72"/>
  <c r="O72"/>
  <c r="O74" s="1"/>
  <c r="N72"/>
  <c r="P71"/>
  <c r="O71"/>
  <c r="N71"/>
  <c r="M71"/>
  <c r="L71"/>
  <c r="K71"/>
  <c r="Q70"/>
  <c r="G70"/>
  <c r="G71" s="1"/>
  <c r="F70"/>
  <c r="F71" s="1"/>
  <c r="E70"/>
  <c r="C28" i="6" s="1"/>
  <c r="I28" s="1"/>
  <c r="J69" i="7"/>
  <c r="J71" s="1"/>
  <c r="I69"/>
  <c r="I71" s="1"/>
  <c r="H69"/>
  <c r="H71" s="1"/>
  <c r="M68"/>
  <c r="L68"/>
  <c r="K68"/>
  <c r="J68"/>
  <c r="I68"/>
  <c r="H68"/>
  <c r="G68"/>
  <c r="F68"/>
  <c r="E68"/>
  <c r="P67"/>
  <c r="O67"/>
  <c r="N67"/>
  <c r="P66"/>
  <c r="O66"/>
  <c r="O68" s="1"/>
  <c r="N66"/>
  <c r="M65"/>
  <c r="L65"/>
  <c r="K65"/>
  <c r="J65"/>
  <c r="I65"/>
  <c r="H65"/>
  <c r="G65"/>
  <c r="F65"/>
  <c r="E65"/>
  <c r="P64"/>
  <c r="O64"/>
  <c r="Q64" s="1"/>
  <c r="N64"/>
  <c r="P63"/>
  <c r="P65" s="1"/>
  <c r="O63"/>
  <c r="N63"/>
  <c r="N65" s="1"/>
  <c r="M62"/>
  <c r="L62"/>
  <c r="K62"/>
  <c r="J62"/>
  <c r="I62"/>
  <c r="H62"/>
  <c r="G62"/>
  <c r="F62"/>
  <c r="E62"/>
  <c r="P61"/>
  <c r="O61"/>
  <c r="N61"/>
  <c r="Q61" s="1"/>
  <c r="P60"/>
  <c r="O60"/>
  <c r="O62" s="1"/>
  <c r="N60"/>
  <c r="M59"/>
  <c r="L59"/>
  <c r="K59"/>
  <c r="J59"/>
  <c r="I59"/>
  <c r="H59"/>
  <c r="G59"/>
  <c r="F59"/>
  <c r="E59"/>
  <c r="P58"/>
  <c r="O58"/>
  <c r="Q58" s="1"/>
  <c r="N58"/>
  <c r="P57"/>
  <c r="P59" s="1"/>
  <c r="O57"/>
  <c r="N57"/>
  <c r="N59" s="1"/>
  <c r="M56"/>
  <c r="L56"/>
  <c r="K56"/>
  <c r="J56"/>
  <c r="I56"/>
  <c r="H56"/>
  <c r="G56"/>
  <c r="F56"/>
  <c r="E56"/>
  <c r="P55"/>
  <c r="O55"/>
  <c r="Q55" s="1"/>
  <c r="N55"/>
  <c r="P54"/>
  <c r="P56" s="1"/>
  <c r="O54"/>
  <c r="O56" s="1"/>
  <c r="N54"/>
  <c r="N56" s="1"/>
  <c r="M53"/>
  <c r="L53"/>
  <c r="K53"/>
  <c r="J53"/>
  <c r="I53"/>
  <c r="H53"/>
  <c r="G53"/>
  <c r="F53"/>
  <c r="E53"/>
  <c r="P52"/>
  <c r="O52"/>
  <c r="Q52" s="1"/>
  <c r="N52"/>
  <c r="P51"/>
  <c r="P53" s="1"/>
  <c r="O51"/>
  <c r="N51"/>
  <c r="N53" s="1"/>
  <c r="M43"/>
  <c r="L43"/>
  <c r="K43"/>
  <c r="J43"/>
  <c r="I43"/>
  <c r="H43"/>
  <c r="G43"/>
  <c r="F43"/>
  <c r="E43"/>
  <c r="P42"/>
  <c r="O42"/>
  <c r="Q42" s="1"/>
  <c r="N42"/>
  <c r="P41"/>
  <c r="P43" s="1"/>
  <c r="O41"/>
  <c r="O43" s="1"/>
  <c r="N41"/>
  <c r="N43" s="1"/>
  <c r="M40"/>
  <c r="L40"/>
  <c r="K40"/>
  <c r="J40"/>
  <c r="I40"/>
  <c r="H40"/>
  <c r="G40"/>
  <c r="F40"/>
  <c r="E40"/>
  <c r="P39"/>
  <c r="O39"/>
  <c r="Q39" s="1"/>
  <c r="N39"/>
  <c r="P38"/>
  <c r="P40" s="1"/>
  <c r="O38"/>
  <c r="N38"/>
  <c r="N40" s="1"/>
  <c r="M37"/>
  <c r="L37"/>
  <c r="K37"/>
  <c r="J37"/>
  <c r="I37"/>
  <c r="H37"/>
  <c r="G37"/>
  <c r="F37"/>
  <c r="E37"/>
  <c r="P36"/>
  <c r="O36"/>
  <c r="Q36" s="1"/>
  <c r="N36"/>
  <c r="P35"/>
  <c r="P37" s="1"/>
  <c r="O35"/>
  <c r="O37" s="1"/>
  <c r="N35"/>
  <c r="N37" s="1"/>
  <c r="M34"/>
  <c r="L34"/>
  <c r="K34"/>
  <c r="J34"/>
  <c r="I34"/>
  <c r="H34"/>
  <c r="G34"/>
  <c r="F34"/>
  <c r="E34"/>
  <c r="P33"/>
  <c r="P34" s="1"/>
  <c r="O33"/>
  <c r="N33"/>
  <c r="P32"/>
  <c r="O32"/>
  <c r="O34" s="1"/>
  <c r="N32"/>
  <c r="M31"/>
  <c r="L31"/>
  <c r="K31"/>
  <c r="J31"/>
  <c r="I31"/>
  <c r="H31"/>
  <c r="G31"/>
  <c r="F31"/>
  <c r="E31"/>
  <c r="P30"/>
  <c r="O30"/>
  <c r="N30"/>
  <c r="P29"/>
  <c r="P31" s="1"/>
  <c r="O29"/>
  <c r="N29"/>
  <c r="N31" s="1"/>
  <c r="M28"/>
  <c r="L28"/>
  <c r="K28"/>
  <c r="J28"/>
  <c r="I28"/>
  <c r="H28"/>
  <c r="G28"/>
  <c r="F28"/>
  <c r="E28"/>
  <c r="P27"/>
  <c r="O27"/>
  <c r="N27"/>
  <c r="P26"/>
  <c r="O26"/>
  <c r="N26"/>
  <c r="M25"/>
  <c r="L25"/>
  <c r="K25"/>
  <c r="J25"/>
  <c r="I25"/>
  <c r="H25"/>
  <c r="G25"/>
  <c r="F25"/>
  <c r="E25"/>
  <c r="P24"/>
  <c r="O24"/>
  <c r="Q24" s="1"/>
  <c r="N24"/>
  <c r="P23"/>
  <c r="P25" s="1"/>
  <c r="O23"/>
  <c r="N23"/>
  <c r="N25" s="1"/>
  <c r="M22"/>
  <c r="L22"/>
  <c r="K22"/>
  <c r="J22"/>
  <c r="I22"/>
  <c r="H22"/>
  <c r="G22"/>
  <c r="F22"/>
  <c r="E22"/>
  <c r="P21"/>
  <c r="O21"/>
  <c r="N21"/>
  <c r="P20"/>
  <c r="O20"/>
  <c r="N20"/>
  <c r="M19"/>
  <c r="L19"/>
  <c r="K19"/>
  <c r="J19"/>
  <c r="I19"/>
  <c r="H19"/>
  <c r="Q18"/>
  <c r="G18"/>
  <c r="G19" s="1"/>
  <c r="F18"/>
  <c r="F19" s="1"/>
  <c r="E18"/>
  <c r="E19" s="1"/>
  <c r="P17"/>
  <c r="P19" s="1"/>
  <c r="O17"/>
  <c r="O19" s="1"/>
  <c r="N17"/>
  <c r="N19" s="1"/>
  <c r="M16"/>
  <c r="L16"/>
  <c r="K16"/>
  <c r="J16"/>
  <c r="I16"/>
  <c r="H16"/>
  <c r="G16"/>
  <c r="F16"/>
  <c r="E16"/>
  <c r="P15"/>
  <c r="O15"/>
  <c r="P14"/>
  <c r="O14"/>
  <c r="N14"/>
  <c r="N16" s="1"/>
  <c r="M13"/>
  <c r="L13"/>
  <c r="K13"/>
  <c r="J13"/>
  <c r="I13"/>
  <c r="H13"/>
  <c r="G13"/>
  <c r="F13"/>
  <c r="E13"/>
  <c r="P12"/>
  <c r="O12"/>
  <c r="N12"/>
  <c r="P11"/>
  <c r="O11"/>
  <c r="N11"/>
  <c r="M10"/>
  <c r="L10"/>
  <c r="K10"/>
  <c r="J10"/>
  <c r="I10"/>
  <c r="H10"/>
  <c r="G10"/>
  <c r="F10"/>
  <c r="E10"/>
  <c r="P9"/>
  <c r="O9"/>
  <c r="N9"/>
  <c r="P8"/>
  <c r="O8"/>
  <c r="N8"/>
  <c r="H28" i="2"/>
  <c r="I28"/>
  <c r="H30"/>
  <c r="I30"/>
  <c r="G30"/>
  <c r="E23" i="3"/>
  <c r="F23"/>
  <c r="J23"/>
  <c r="L23"/>
  <c r="D23"/>
  <c r="G28" i="2"/>
  <c r="N26"/>
  <c r="O26"/>
  <c r="M26"/>
  <c r="M24" i="4"/>
  <c r="M25"/>
  <c r="M30"/>
  <c r="M8"/>
  <c r="D39" i="6"/>
  <c r="J39" s="1"/>
  <c r="S20" i="5" s="1"/>
  <c r="E39" i="6"/>
  <c r="K39" s="1"/>
  <c r="T20" i="5" s="1"/>
  <c r="C39" i="6"/>
  <c r="I39" s="1"/>
  <c r="R20" i="5" s="1"/>
  <c r="D36" i="6"/>
  <c r="J36" s="1"/>
  <c r="E36"/>
  <c r="K36" s="1"/>
  <c r="T16" i="5" s="1"/>
  <c r="C36" i="6"/>
  <c r="I36" s="1"/>
  <c r="R16" i="5" s="1"/>
  <c r="I33" i="6"/>
  <c r="D31"/>
  <c r="J31" s="1"/>
  <c r="S15" i="5" s="1"/>
  <c r="E31" i="6"/>
  <c r="K31" s="1"/>
  <c r="T15" i="5" s="1"/>
  <c r="C31" i="6"/>
  <c r="I31" s="1"/>
  <c r="R15" i="5" s="1"/>
  <c r="D23" i="6"/>
  <c r="J23" s="1"/>
  <c r="S14" i="5" s="1"/>
  <c r="E23" i="6"/>
  <c r="K23" s="1"/>
  <c r="T14" i="5" s="1"/>
  <c r="C23" i="6"/>
  <c r="I23" s="1"/>
  <c r="R14" i="5" s="1"/>
  <c r="E22" i="6"/>
  <c r="K22" s="1"/>
  <c r="T12" i="5" s="1"/>
  <c r="D22" i="6"/>
  <c r="J22" s="1"/>
  <c r="S12" i="5" s="1"/>
  <c r="C22" i="6"/>
  <c r="I22" s="1"/>
  <c r="R12" i="5" s="1"/>
  <c r="D20" i="6"/>
  <c r="J20" s="1"/>
  <c r="S19" i="5" s="1"/>
  <c r="E20" i="6"/>
  <c r="K20" s="1"/>
  <c r="T19" i="5" s="1"/>
  <c r="C20" i="6"/>
  <c r="I20" s="1"/>
  <c r="R19" i="5" s="1"/>
  <c r="D17" i="6"/>
  <c r="J17" s="1"/>
  <c r="S11" i="5" s="1"/>
  <c r="E17" i="6"/>
  <c r="K17" s="1"/>
  <c r="T11" i="5" s="1"/>
  <c r="C17" i="6"/>
  <c r="I17" s="1"/>
  <c r="R11" i="5" s="1"/>
  <c r="D16" i="6"/>
  <c r="J16" s="1"/>
  <c r="S10" i="5" s="1"/>
  <c r="E16" i="6"/>
  <c r="K16" s="1"/>
  <c r="T10" i="5" s="1"/>
  <c r="C16" i="6"/>
  <c r="I16" s="1"/>
  <c r="R10" i="5" s="1"/>
  <c r="G10" i="6"/>
  <c r="H10"/>
  <c r="F10"/>
  <c r="D10"/>
  <c r="E10"/>
  <c r="C10"/>
  <c r="L7" i="4"/>
  <c r="O36"/>
  <c r="N30"/>
  <c r="N25"/>
  <c r="N24"/>
  <c r="N8"/>
  <c r="L39"/>
  <c r="L20" i="5"/>
  <c r="K20"/>
  <c r="J20"/>
  <c r="L19"/>
  <c r="K19"/>
  <c r="J19"/>
  <c r="J21" s="1"/>
  <c r="L18"/>
  <c r="K18"/>
  <c r="J18"/>
  <c r="E21"/>
  <c r="F21"/>
  <c r="G21"/>
  <c r="H21"/>
  <c r="I21"/>
  <c r="D21"/>
  <c r="E17"/>
  <c r="F17"/>
  <c r="G17"/>
  <c r="H17"/>
  <c r="I17"/>
  <c r="D17"/>
  <c r="L16"/>
  <c r="K16"/>
  <c r="J16"/>
  <c r="L15"/>
  <c r="K15"/>
  <c r="J15"/>
  <c r="L14"/>
  <c r="L17" s="1"/>
  <c r="K14"/>
  <c r="J14"/>
  <c r="J17" s="1"/>
  <c r="J11"/>
  <c r="K11"/>
  <c r="M11" s="1"/>
  <c r="L11"/>
  <c r="J12"/>
  <c r="K12"/>
  <c r="L12"/>
  <c r="L13" s="1"/>
  <c r="L10"/>
  <c r="K10"/>
  <c r="M10" s="1"/>
  <c r="J10"/>
  <c r="G13"/>
  <c r="G22" s="1"/>
  <c r="H13"/>
  <c r="H22" s="1"/>
  <c r="I13"/>
  <c r="I22" s="1"/>
  <c r="E13"/>
  <c r="E22" s="1"/>
  <c r="F13"/>
  <c r="F22" s="1"/>
  <c r="D13"/>
  <c r="D22" s="1"/>
  <c r="J69"/>
  <c r="K69"/>
  <c r="L69"/>
  <c r="J70"/>
  <c r="K70"/>
  <c r="L70"/>
  <c r="J71"/>
  <c r="K71"/>
  <c r="L71"/>
  <c r="J73"/>
  <c r="K73"/>
  <c r="L73"/>
  <c r="J74"/>
  <c r="K74"/>
  <c r="L74"/>
  <c r="J75"/>
  <c r="K75"/>
  <c r="L75"/>
  <c r="J77"/>
  <c r="K77"/>
  <c r="L77"/>
  <c r="J78"/>
  <c r="K78"/>
  <c r="L78"/>
  <c r="J79"/>
  <c r="K79"/>
  <c r="L79"/>
  <c r="U35" i="4"/>
  <c r="E36"/>
  <c r="F36"/>
  <c r="G36"/>
  <c r="H36"/>
  <c r="I36"/>
  <c r="D36"/>
  <c r="J32"/>
  <c r="K32"/>
  <c r="M32" s="1"/>
  <c r="L32"/>
  <c r="J33"/>
  <c r="K33"/>
  <c r="L33"/>
  <c r="J34"/>
  <c r="K34"/>
  <c r="M34" s="1"/>
  <c r="L34"/>
  <c r="J35"/>
  <c r="K35"/>
  <c r="L35"/>
  <c r="L31"/>
  <c r="K31"/>
  <c r="M31" s="1"/>
  <c r="J31"/>
  <c r="J27"/>
  <c r="K27"/>
  <c r="L27"/>
  <c r="J28"/>
  <c r="K28"/>
  <c r="M28" s="1"/>
  <c r="L28"/>
  <c r="J29"/>
  <c r="K29"/>
  <c r="L29"/>
  <c r="L26"/>
  <c r="K26"/>
  <c r="M26" s="1"/>
  <c r="J26"/>
  <c r="J10"/>
  <c r="K10"/>
  <c r="L10"/>
  <c r="J11"/>
  <c r="K11"/>
  <c r="M11" s="1"/>
  <c r="L11"/>
  <c r="J12"/>
  <c r="K12"/>
  <c r="L12"/>
  <c r="J13"/>
  <c r="K13"/>
  <c r="L13"/>
  <c r="J14"/>
  <c r="K14"/>
  <c r="L14"/>
  <c r="J15"/>
  <c r="K15"/>
  <c r="M15" s="1"/>
  <c r="L15"/>
  <c r="J16"/>
  <c r="K16"/>
  <c r="L16"/>
  <c r="J17"/>
  <c r="K17"/>
  <c r="L17"/>
  <c r="J18"/>
  <c r="K18"/>
  <c r="L18"/>
  <c r="J19"/>
  <c r="K19"/>
  <c r="M19" s="1"/>
  <c r="L19"/>
  <c r="J20"/>
  <c r="K20"/>
  <c r="L20"/>
  <c r="J21"/>
  <c r="K21"/>
  <c r="L21"/>
  <c r="J22"/>
  <c r="K22"/>
  <c r="L22"/>
  <c r="J23"/>
  <c r="K23"/>
  <c r="M23" s="1"/>
  <c r="L23"/>
  <c r="L9"/>
  <c r="K9"/>
  <c r="J9"/>
  <c r="J6"/>
  <c r="K6"/>
  <c r="M6" s="1"/>
  <c r="L6"/>
  <c r="L5"/>
  <c r="L36" s="1"/>
  <c r="K5"/>
  <c r="J5"/>
  <c r="L21" i="3"/>
  <c r="K21"/>
  <c r="J21"/>
  <c r="I21"/>
  <c r="H21"/>
  <c r="G21"/>
  <c r="F21"/>
  <c r="E21"/>
  <c r="D21"/>
  <c r="L17"/>
  <c r="K17"/>
  <c r="J17"/>
  <c r="I17"/>
  <c r="H17"/>
  <c r="G17"/>
  <c r="F17"/>
  <c r="E17"/>
  <c r="D17"/>
  <c r="E13"/>
  <c r="F13"/>
  <c r="F22" s="1"/>
  <c r="G13"/>
  <c r="H13"/>
  <c r="H22" s="1"/>
  <c r="I13"/>
  <c r="I22" s="1"/>
  <c r="J13"/>
  <c r="J22" s="1"/>
  <c r="K13"/>
  <c r="K22" s="1"/>
  <c r="L13"/>
  <c r="L22" s="1"/>
  <c r="D13"/>
  <c r="O20"/>
  <c r="N20"/>
  <c r="M20"/>
  <c r="O19"/>
  <c r="N19"/>
  <c r="P19" s="1"/>
  <c r="M19"/>
  <c r="O18"/>
  <c r="O21" s="1"/>
  <c r="N18"/>
  <c r="M18"/>
  <c r="M21" s="1"/>
  <c r="O16"/>
  <c r="N16"/>
  <c r="M16"/>
  <c r="O15"/>
  <c r="N15"/>
  <c r="M15"/>
  <c r="O14"/>
  <c r="N14"/>
  <c r="P14" s="1"/>
  <c r="M14"/>
  <c r="M11"/>
  <c r="N11"/>
  <c r="O11"/>
  <c r="M12"/>
  <c r="N12"/>
  <c r="P12" s="1"/>
  <c r="O12"/>
  <c r="O10"/>
  <c r="O13" s="1"/>
  <c r="N10"/>
  <c r="M10"/>
  <c r="M13" s="1"/>
  <c r="P30" i="2"/>
  <c r="P28"/>
  <c r="E39"/>
  <c r="F39"/>
  <c r="J39"/>
  <c r="K39"/>
  <c r="L39"/>
  <c r="D39"/>
  <c r="M9"/>
  <c r="N9"/>
  <c r="O9"/>
  <c r="M10"/>
  <c r="N10"/>
  <c r="O10"/>
  <c r="M11"/>
  <c r="N11"/>
  <c r="O11"/>
  <c r="M12"/>
  <c r="N12"/>
  <c r="O12"/>
  <c r="M13"/>
  <c r="N13"/>
  <c r="O13"/>
  <c r="M14"/>
  <c r="N14"/>
  <c r="O14"/>
  <c r="M15"/>
  <c r="N15"/>
  <c r="O15"/>
  <c r="M16"/>
  <c r="N16"/>
  <c r="O16"/>
  <c r="M17"/>
  <c r="N17"/>
  <c r="O17"/>
  <c r="M18"/>
  <c r="N18"/>
  <c r="O18"/>
  <c r="M19"/>
  <c r="N19"/>
  <c r="O19"/>
  <c r="M20"/>
  <c r="N20"/>
  <c r="O20"/>
  <c r="M21"/>
  <c r="N21"/>
  <c r="O21"/>
  <c r="M22"/>
  <c r="N22"/>
  <c r="O22"/>
  <c r="M23"/>
  <c r="N23"/>
  <c r="O23"/>
  <c r="M24"/>
  <c r="N24"/>
  <c r="O24"/>
  <c r="M25"/>
  <c r="N25"/>
  <c r="O25"/>
  <c r="M27"/>
  <c r="N27"/>
  <c r="O27"/>
  <c r="M29"/>
  <c r="N29"/>
  <c r="O29"/>
  <c r="M31"/>
  <c r="N31"/>
  <c r="O31"/>
  <c r="M32"/>
  <c r="N32"/>
  <c r="O32"/>
  <c r="M33"/>
  <c r="N33"/>
  <c r="O33"/>
  <c r="M34"/>
  <c r="N34"/>
  <c r="O34"/>
  <c r="M35"/>
  <c r="N35"/>
  <c r="O35"/>
  <c r="M36"/>
  <c r="N36"/>
  <c r="O36"/>
  <c r="M37"/>
  <c r="N37"/>
  <c r="O37"/>
  <c r="M38"/>
  <c r="N38"/>
  <c r="O38"/>
  <c r="O8"/>
  <c r="N8"/>
  <c r="M8"/>
  <c r="F36" i="1"/>
  <c r="G36"/>
  <c r="H36"/>
  <c r="I36"/>
  <c r="J36"/>
  <c r="K36"/>
  <c r="L36"/>
  <c r="M36"/>
  <c r="N23" i="4"/>
  <c r="N26"/>
  <c r="E24" i="1"/>
  <c r="E18"/>
  <c r="P31"/>
  <c r="O32"/>
  <c r="O31"/>
  <c r="N32"/>
  <c r="N31"/>
  <c r="N15" i="4"/>
  <c r="P11" i="1"/>
  <c r="N12" i="4" s="1"/>
  <c r="P10" i="1"/>
  <c r="O11"/>
  <c r="O10"/>
  <c r="N11"/>
  <c r="N10"/>
  <c r="N11" i="4"/>
  <c r="P29" i="1"/>
  <c r="N6" i="4" s="1"/>
  <c r="O29" i="1"/>
  <c r="N29"/>
  <c r="P28"/>
  <c r="O28"/>
  <c r="N28"/>
  <c r="N5" i="4"/>
  <c r="E36" i="1"/>
  <c r="M27"/>
  <c r="L27"/>
  <c r="K27"/>
  <c r="J27"/>
  <c r="I27"/>
  <c r="H27"/>
  <c r="G27"/>
  <c r="F27"/>
  <c r="E27"/>
  <c r="M24"/>
  <c r="L24"/>
  <c r="K24"/>
  <c r="J24"/>
  <c r="I24"/>
  <c r="H24"/>
  <c r="G24"/>
  <c r="F24"/>
  <c r="M21"/>
  <c r="L21"/>
  <c r="K21"/>
  <c r="J21"/>
  <c r="I21"/>
  <c r="H21"/>
  <c r="G21"/>
  <c r="F21"/>
  <c r="E21"/>
  <c r="M18"/>
  <c r="L18"/>
  <c r="K18"/>
  <c r="J18"/>
  <c r="I18"/>
  <c r="H18"/>
  <c r="G18"/>
  <c r="F18"/>
  <c r="M33"/>
  <c r="L33"/>
  <c r="K33"/>
  <c r="J33"/>
  <c r="I33"/>
  <c r="H33"/>
  <c r="G33"/>
  <c r="F33"/>
  <c r="E33"/>
  <c r="M15"/>
  <c r="L15"/>
  <c r="K15"/>
  <c r="J15"/>
  <c r="I15"/>
  <c r="H15"/>
  <c r="G15"/>
  <c r="F15"/>
  <c r="E15"/>
  <c r="M12"/>
  <c r="L12"/>
  <c r="K12"/>
  <c r="J12"/>
  <c r="I12"/>
  <c r="H12"/>
  <c r="G12"/>
  <c r="F12"/>
  <c r="E12"/>
  <c r="E37" s="1"/>
  <c r="F30"/>
  <c r="G30"/>
  <c r="H30"/>
  <c r="I30"/>
  <c r="J30"/>
  <c r="K30"/>
  <c r="L30"/>
  <c r="M30"/>
  <c r="E30"/>
  <c r="P35"/>
  <c r="N35" i="4" s="1"/>
  <c r="O35" i="1"/>
  <c r="N35"/>
  <c r="P34"/>
  <c r="O34"/>
  <c r="N34"/>
  <c r="N34" i="4"/>
  <c r="N33"/>
  <c r="P26" i="1"/>
  <c r="N32" i="4" s="1"/>
  <c r="O26" i="1"/>
  <c r="N26"/>
  <c r="P25"/>
  <c r="O25"/>
  <c r="N25"/>
  <c r="N31" i="4"/>
  <c r="N29"/>
  <c r="N28"/>
  <c r="P23" i="1"/>
  <c r="N27" i="4" s="1"/>
  <c r="O23" i="1"/>
  <c r="N23"/>
  <c r="P22"/>
  <c r="O22"/>
  <c r="N22"/>
  <c r="N22" i="4"/>
  <c r="N21"/>
  <c r="N20"/>
  <c r="P20" i="1"/>
  <c r="N19" i="4" s="1"/>
  <c r="O20" i="1"/>
  <c r="N20"/>
  <c r="P19"/>
  <c r="O19"/>
  <c r="N19"/>
  <c r="P17"/>
  <c r="N18" i="4" s="1"/>
  <c r="O17" i="1"/>
  <c r="N17"/>
  <c r="P16"/>
  <c r="O16"/>
  <c r="N16"/>
  <c r="N17" i="4"/>
  <c r="P32" i="1"/>
  <c r="N16" i="4" s="1"/>
  <c r="N14"/>
  <c r="P14" i="1"/>
  <c r="N13" i="4" s="1"/>
  <c r="O14" i="1"/>
  <c r="N14"/>
  <c r="P13"/>
  <c r="O13"/>
  <c r="N13"/>
  <c r="N10" i="4"/>
  <c r="N9"/>
  <c r="N7"/>
  <c r="F37" i="1" l="1"/>
  <c r="H37"/>
  <c r="J37"/>
  <c r="L37"/>
  <c r="O40"/>
  <c r="P8" i="2"/>
  <c r="P35"/>
  <c r="P33"/>
  <c r="P31"/>
  <c r="P27"/>
  <c r="P20"/>
  <c r="P16"/>
  <c r="D22" i="3"/>
  <c r="G22"/>
  <c r="E22"/>
  <c r="E25" s="1"/>
  <c r="M9" i="4"/>
  <c r="M29"/>
  <c r="Q35" i="7"/>
  <c r="Q41"/>
  <c r="Q54"/>
  <c r="G37" i="1"/>
  <c r="I37"/>
  <c r="K37"/>
  <c r="M37"/>
  <c r="N38"/>
  <c r="O38"/>
  <c r="P38"/>
  <c r="M79" i="5"/>
  <c r="M74"/>
  <c r="M69"/>
  <c r="J13"/>
  <c r="J22" s="1"/>
  <c r="M14"/>
  <c r="M15"/>
  <c r="S23" i="1"/>
  <c r="Y20"/>
  <c r="S34" s="1"/>
  <c r="J32" i="6"/>
  <c r="J9"/>
  <c r="J15"/>
  <c r="K15"/>
  <c r="I24"/>
  <c r="J27"/>
  <c r="J35"/>
  <c r="P80" i="7"/>
  <c r="N103"/>
  <c r="Q102"/>
  <c r="O106"/>
  <c r="P109"/>
  <c r="N13"/>
  <c r="Q14"/>
  <c r="P22"/>
  <c r="N28"/>
  <c r="Q27"/>
  <c r="O31"/>
  <c r="O10"/>
  <c r="P13"/>
  <c r="N22"/>
  <c r="Q21"/>
  <c r="O25"/>
  <c r="P28"/>
  <c r="Q30"/>
  <c r="J25" i="6"/>
  <c r="I32"/>
  <c r="I35"/>
  <c r="K27"/>
  <c r="K35"/>
  <c r="N10" i="7"/>
  <c r="Q9"/>
  <c r="O13"/>
  <c r="Q29"/>
  <c r="O40"/>
  <c r="O53"/>
  <c r="O59"/>
  <c r="P62"/>
  <c r="N68"/>
  <c r="Q67"/>
  <c r="N74"/>
  <c r="N89"/>
  <c r="Q88"/>
  <c r="N100"/>
  <c r="Q23"/>
  <c r="P10"/>
  <c r="O22"/>
  <c r="O28"/>
  <c r="N34"/>
  <c r="Q33"/>
  <c r="N62"/>
  <c r="O65"/>
  <c r="P68"/>
  <c r="P74"/>
  <c r="O80"/>
  <c r="O86"/>
  <c r="P89"/>
  <c r="P100"/>
  <c r="Q12"/>
  <c r="K34" i="6"/>
  <c r="I26"/>
  <c r="J11"/>
  <c r="J14"/>
  <c r="I21"/>
  <c r="J24"/>
  <c r="I25"/>
  <c r="K25"/>
  <c r="J26"/>
  <c r="I27"/>
  <c r="K32"/>
  <c r="I11"/>
  <c r="K11"/>
  <c r="I14"/>
  <c r="K14"/>
  <c r="I37"/>
  <c r="I9"/>
  <c r="K9"/>
  <c r="I15"/>
  <c r="J21"/>
  <c r="S20" i="1"/>
  <c r="S28"/>
  <c r="S29"/>
  <c r="S16"/>
  <c r="S17"/>
  <c r="K17" i="5"/>
  <c r="P16" i="7"/>
  <c r="Q20"/>
  <c r="Q26"/>
  <c r="Q32"/>
  <c r="Q38"/>
  <c r="Q51"/>
  <c r="Q57"/>
  <c r="Q63"/>
  <c r="E71"/>
  <c r="I114"/>
  <c r="P86"/>
  <c r="F116"/>
  <c r="N116"/>
  <c r="J113"/>
  <c r="J117" s="1"/>
  <c r="N40" i="1"/>
  <c r="D34" i="6"/>
  <c r="J34" s="1"/>
  <c r="K37"/>
  <c r="Y19" i="1"/>
  <c r="S31" s="1"/>
  <c r="Y15"/>
  <c r="S19" s="1"/>
  <c r="S11"/>
  <c r="S26"/>
  <c r="S14"/>
  <c r="P22" i="2"/>
  <c r="P18"/>
  <c r="P10"/>
  <c r="O17" i="3"/>
  <c r="O22" s="1"/>
  <c r="M5" i="4"/>
  <c r="M22"/>
  <c r="M21"/>
  <c r="M18"/>
  <c r="M17"/>
  <c r="M14"/>
  <c r="M13"/>
  <c r="M10"/>
  <c r="M27"/>
  <c r="M33"/>
  <c r="M78" i="5"/>
  <c r="M73"/>
  <c r="M18"/>
  <c r="E116" i="7"/>
  <c r="N106"/>
  <c r="Q105"/>
  <c r="O109"/>
  <c r="P112"/>
  <c r="M113"/>
  <c r="M117" s="1"/>
  <c r="D12" i="6"/>
  <c r="J12" s="1"/>
  <c r="K21"/>
  <c r="D29"/>
  <c r="J29" s="1"/>
  <c r="C34"/>
  <c r="I34" s="1"/>
  <c r="M19" i="5"/>
  <c r="P114" i="7"/>
  <c r="Q60"/>
  <c r="Q66"/>
  <c r="Q85"/>
  <c r="P116"/>
  <c r="L113"/>
  <c r="L117" s="1"/>
  <c r="P40" i="1"/>
  <c r="C12" i="6"/>
  <c r="I12" s="1"/>
  <c r="E12"/>
  <c r="K12" s="1"/>
  <c r="D28"/>
  <c r="J28" s="1"/>
  <c r="L28" s="1"/>
  <c r="E29"/>
  <c r="K29" s="1"/>
  <c r="P12" i="2"/>
  <c r="N13" i="3"/>
  <c r="M17"/>
  <c r="M22" s="1"/>
  <c r="M20" i="4"/>
  <c r="M16"/>
  <c r="M12"/>
  <c r="M35"/>
  <c r="K21" i="5"/>
  <c r="Q17" i="7"/>
  <c r="Q73"/>
  <c r="J114"/>
  <c r="I83"/>
  <c r="I113" s="1"/>
  <c r="I117" s="1"/>
  <c r="G116"/>
  <c r="Q99"/>
  <c r="O103"/>
  <c r="P106"/>
  <c r="N112"/>
  <c r="O116"/>
  <c r="K113"/>
  <c r="K115" s="1"/>
  <c r="K24" i="6"/>
  <c r="K26"/>
  <c r="E28"/>
  <c r="K28" s="1"/>
  <c r="C29"/>
  <c r="I29" s="1"/>
  <c r="J37"/>
  <c r="J10"/>
  <c r="I10"/>
  <c r="R18" i="5" s="1"/>
  <c r="K10" i="6"/>
  <c r="T18" i="5" s="1"/>
  <c r="N30" i="1"/>
  <c r="R28" s="1"/>
  <c r="Q10"/>
  <c r="P24"/>
  <c r="Q29"/>
  <c r="Q32"/>
  <c r="Q34"/>
  <c r="L36" i="6"/>
  <c r="L33"/>
  <c r="L39"/>
  <c r="S16" i="5"/>
  <c r="H113" i="7"/>
  <c r="H117" s="1"/>
  <c r="E97"/>
  <c r="H114"/>
  <c r="O16"/>
  <c r="Q72"/>
  <c r="Q78"/>
  <c r="Q82"/>
  <c r="Q84"/>
  <c r="Q87"/>
  <c r="Q95"/>
  <c r="Q98"/>
  <c r="Q101"/>
  <c r="Q104"/>
  <c r="Q107"/>
  <c r="Q110"/>
  <c r="Q111"/>
  <c r="O114"/>
  <c r="Q8"/>
  <c r="Q11"/>
  <c r="G97"/>
  <c r="G113" s="1"/>
  <c r="N114"/>
  <c r="F97"/>
  <c r="F113" s="1"/>
  <c r="P18" i="1"/>
  <c r="N21"/>
  <c r="R20" s="1"/>
  <c r="Q20"/>
  <c r="O33"/>
  <c r="N15"/>
  <c r="R14" s="1"/>
  <c r="P15"/>
  <c r="Q16"/>
  <c r="N24"/>
  <c r="R22" s="1"/>
  <c r="Q23"/>
  <c r="O27"/>
  <c r="N33"/>
  <c r="R32" s="1"/>
  <c r="I23" i="3"/>
  <c r="I25" s="1"/>
  <c r="Q13" i="1"/>
  <c r="N18"/>
  <c r="R16" s="1"/>
  <c r="P36"/>
  <c r="Q28"/>
  <c r="L23" i="6"/>
  <c r="Q14" i="1"/>
  <c r="Q19"/>
  <c r="M39"/>
  <c r="N12"/>
  <c r="P12"/>
  <c r="L18" i="6"/>
  <c r="O24" i="1"/>
  <c r="P27"/>
  <c r="N36"/>
  <c r="R34" s="1"/>
  <c r="P30"/>
  <c r="Q11"/>
  <c r="O18"/>
  <c r="O15"/>
  <c r="Q17"/>
  <c r="P21"/>
  <c r="N27"/>
  <c r="R25" s="1"/>
  <c r="Q26"/>
  <c r="P33"/>
  <c r="L30" i="6"/>
  <c r="L31"/>
  <c r="J38"/>
  <c r="L13"/>
  <c r="L17"/>
  <c r="O21" i="1"/>
  <c r="O30"/>
  <c r="Q22"/>
  <c r="O36"/>
  <c r="P38" i="2"/>
  <c r="P34"/>
  <c r="P29"/>
  <c r="P23"/>
  <c r="P15"/>
  <c r="P11"/>
  <c r="P11" i="3"/>
  <c r="P18"/>
  <c r="N21"/>
  <c r="L25"/>
  <c r="K13" i="5"/>
  <c r="M16"/>
  <c r="M17" s="1"/>
  <c r="L20" i="6"/>
  <c r="D25" i="3"/>
  <c r="P10"/>
  <c r="Q25" i="1"/>
  <c r="N17" i="3"/>
  <c r="N22" s="1"/>
  <c r="M20" i="5"/>
  <c r="M21" s="1"/>
  <c r="O12" i="1"/>
  <c r="Q31"/>
  <c r="K41"/>
  <c r="Q35"/>
  <c r="P25" i="2"/>
  <c r="P21"/>
  <c r="P17"/>
  <c r="P15" i="3"/>
  <c r="P20"/>
  <c r="M77" i="5"/>
  <c r="M71"/>
  <c r="M12"/>
  <c r="M13" s="1"/>
  <c r="L21"/>
  <c r="L22" s="1"/>
  <c r="M39" i="2"/>
  <c r="M45" s="1"/>
  <c r="F25" i="3"/>
  <c r="J25"/>
  <c r="J41" i="1"/>
  <c r="P16" i="3"/>
  <c r="J36" i="4"/>
  <c r="M75" i="5"/>
  <c r="M70"/>
  <c r="L22" i="6"/>
  <c r="G39" i="2"/>
  <c r="G23" i="3"/>
  <c r="G25" s="1"/>
  <c r="K23"/>
  <c r="K25" s="1"/>
  <c r="L16" i="6"/>
  <c r="H23" i="3"/>
  <c r="H25" s="1"/>
  <c r="I41" i="1"/>
  <c r="H41"/>
  <c r="I38" i="6"/>
  <c r="J19"/>
  <c r="H40"/>
  <c r="I23" i="5" s="1"/>
  <c r="I24" s="1"/>
  <c r="I19" i="6"/>
  <c r="K38"/>
  <c r="K19"/>
  <c r="G40"/>
  <c r="H23" i="5" s="1"/>
  <c r="H24" s="1"/>
  <c r="F40" i="6"/>
  <c r="G23" i="5" s="1"/>
  <c r="G24" s="1"/>
  <c r="K36" i="4"/>
  <c r="N36"/>
  <c r="P37" i="2"/>
  <c r="P36"/>
  <c r="P32"/>
  <c r="P24"/>
  <c r="P19"/>
  <c r="P14"/>
  <c r="P13"/>
  <c r="P9"/>
  <c r="L35" i="6" l="1"/>
  <c r="P37" i="1"/>
  <c r="P39" s="1"/>
  <c r="R26"/>
  <c r="S35"/>
  <c r="L15" i="6"/>
  <c r="L25"/>
  <c r="L24"/>
  <c r="L32"/>
  <c r="L9"/>
  <c r="L27"/>
  <c r="P113" i="7"/>
  <c r="P117" s="1"/>
  <c r="E113"/>
  <c r="E115" s="1"/>
  <c r="N113"/>
  <c r="N117" s="1"/>
  <c r="L37" i="6"/>
  <c r="O113" i="7"/>
  <c r="O117" s="1"/>
  <c r="L115"/>
  <c r="L21" i="6"/>
  <c r="L26"/>
  <c r="P115" i="7"/>
  <c r="J115"/>
  <c r="L14" i="6"/>
  <c r="L10"/>
  <c r="E40"/>
  <c r="F23" i="5" s="1"/>
  <c r="F24" s="1"/>
  <c r="P17" i="3"/>
  <c r="P22" s="1"/>
  <c r="P13"/>
  <c r="M115" i="7"/>
  <c r="L12" i="6"/>
  <c r="M36" i="4"/>
  <c r="L34" i="6"/>
  <c r="R23" i="1"/>
  <c r="R35"/>
  <c r="R13"/>
  <c r="R29"/>
  <c r="R19"/>
  <c r="D40" i="6"/>
  <c r="E23" i="5" s="1"/>
  <c r="E24" s="1"/>
  <c r="O37" i="1"/>
  <c r="O39" s="1"/>
  <c r="K117" i="7"/>
  <c r="I115"/>
  <c r="S32" i="1"/>
  <c r="R17"/>
  <c r="R31"/>
  <c r="C40" i="6"/>
  <c r="D23" i="5" s="1"/>
  <c r="D24" s="1"/>
  <c r="K22"/>
  <c r="N37" i="1"/>
  <c r="N41" s="1"/>
  <c r="H115" i="7"/>
  <c r="L29" i="6"/>
  <c r="R10" i="1"/>
  <c r="R11"/>
  <c r="S18" i="5"/>
  <c r="M41" i="1"/>
  <c r="L38" i="6"/>
  <c r="T115" i="7"/>
  <c r="G117"/>
  <c r="G115"/>
  <c r="S115"/>
  <c r="F115"/>
  <c r="F117"/>
  <c r="K39" i="1"/>
  <c r="J40" i="6"/>
  <c r="K23" i="5" s="1"/>
  <c r="K24" s="1"/>
  <c r="J39" i="1"/>
  <c r="K40" i="6"/>
  <c r="L23" i="5" s="1"/>
  <c r="L24" s="1"/>
  <c r="G39" i="1"/>
  <c r="U39"/>
  <c r="P41"/>
  <c r="E39"/>
  <c r="R39"/>
  <c r="L41"/>
  <c r="L39"/>
  <c r="P21" i="3"/>
  <c r="F39" i="1"/>
  <c r="S39"/>
  <c r="M22" i="5"/>
  <c r="F41" i="1"/>
  <c r="I40" i="6"/>
  <c r="J23" i="5" s="1"/>
  <c r="J24" s="1"/>
  <c r="L19" i="6"/>
  <c r="G41" i="1"/>
  <c r="I39"/>
  <c r="H39"/>
  <c r="E41"/>
  <c r="K38" i="4"/>
  <c r="R115" i="7" l="1"/>
  <c r="N115"/>
  <c r="O115"/>
  <c r="E117"/>
  <c r="O41" i="1"/>
  <c r="N39"/>
  <c r="L40" i="6"/>
  <c r="M23" i="5" s="1"/>
  <c r="H39" i="2"/>
  <c r="N39"/>
  <c r="N45" s="1"/>
  <c r="I39"/>
  <c r="O39"/>
  <c r="O45" s="1"/>
</calcChain>
</file>

<file path=xl/sharedStrings.xml><?xml version="1.0" encoding="utf-8"?>
<sst xmlns="http://schemas.openxmlformats.org/spreadsheetml/2006/main" count="481" uniqueCount="114">
  <si>
    <t xml:space="preserve">Districts </t>
  </si>
  <si>
    <t>Short Season  (SS)</t>
  </si>
  <si>
    <t>Long Season (LS)</t>
  </si>
  <si>
    <t>Perenial Season  (PS)</t>
  </si>
  <si>
    <t>Total</t>
  </si>
  <si>
    <t>Mean tank area (Ha)</t>
  </si>
  <si>
    <t>No.</t>
  </si>
  <si>
    <t>TWSA (ha)</t>
  </si>
  <si>
    <t>EWSA  (ha)</t>
  </si>
  <si>
    <t>Adilabad</t>
  </si>
  <si>
    <t>DPT</t>
  </si>
  <si>
    <t>GPT</t>
  </si>
  <si>
    <t>Badradri</t>
  </si>
  <si>
    <t>Hyderabad</t>
  </si>
  <si>
    <t>Jogulamba Gadwal</t>
  </si>
  <si>
    <t>Jagtial</t>
  </si>
  <si>
    <t>Jangaon</t>
  </si>
  <si>
    <t>JS Bhupalpally</t>
  </si>
  <si>
    <t>Kamareddy</t>
  </si>
  <si>
    <t>Karimnagar</t>
  </si>
  <si>
    <t>Khammam</t>
  </si>
  <si>
    <t>Kumurambheem (Asifabad)</t>
  </si>
  <si>
    <t>Mehabubabad</t>
  </si>
  <si>
    <t>Mahabubnagar</t>
  </si>
  <si>
    <t>Mancherial</t>
  </si>
  <si>
    <t>Medak</t>
  </si>
  <si>
    <t>Medchal</t>
  </si>
  <si>
    <t>Nagarkurnool</t>
  </si>
  <si>
    <t>Nalgonda</t>
  </si>
  <si>
    <t>Nizamabad</t>
  </si>
  <si>
    <t>Nirmal</t>
  </si>
  <si>
    <t>Peddapalli</t>
  </si>
  <si>
    <t>Rangareddy</t>
  </si>
  <si>
    <t>Rajanna sircilla</t>
  </si>
  <si>
    <t xml:space="preserve">Vikarabad </t>
  </si>
  <si>
    <t>Sangareddy</t>
  </si>
  <si>
    <t>Siddipet</t>
  </si>
  <si>
    <t>Suryapet</t>
  </si>
  <si>
    <t>Wanarpathy</t>
  </si>
  <si>
    <t>Warangal Urban</t>
  </si>
  <si>
    <t>Warangal Rural</t>
  </si>
  <si>
    <t>Yadadri</t>
  </si>
  <si>
    <t>Share of DOF  tanks</t>
  </si>
  <si>
    <t>4426*</t>
  </si>
  <si>
    <t>225435*</t>
  </si>
  <si>
    <t>113416*</t>
  </si>
  <si>
    <t>51*</t>
  </si>
  <si>
    <t xml:space="preserve">Share pf GP tanks </t>
  </si>
  <si>
    <t>in column 'Q' - Figures in red indicates calculation is done at HSS office</t>
  </si>
  <si>
    <t>225433*</t>
  </si>
  <si>
    <t>113423*</t>
  </si>
  <si>
    <t>* ????</t>
  </si>
  <si>
    <t>N 101</t>
  </si>
  <si>
    <t>O 101</t>
  </si>
  <si>
    <t>P 101</t>
  </si>
  <si>
    <t>Q 102</t>
  </si>
  <si>
    <t>Districts</t>
  </si>
  <si>
    <t>Short Season (SS)</t>
  </si>
  <si>
    <t>Perenial Season (PS)</t>
  </si>
  <si>
    <t>Mean (ha)</t>
  </si>
  <si>
    <t xml:space="preserve">Adilabad </t>
  </si>
  <si>
    <t>JS Bhupalapally</t>
  </si>
  <si>
    <t xml:space="preserve"> Kamareddy</t>
  </si>
  <si>
    <t>Mancherian</t>
  </si>
  <si>
    <t xml:space="preserve">Medchal </t>
  </si>
  <si>
    <t xml:space="preserve">Yadadri </t>
  </si>
  <si>
    <t>3884**</t>
  </si>
  <si>
    <t>215510**</t>
  </si>
  <si>
    <t>108453**</t>
  </si>
  <si>
    <t>Note : TWSA &amp; EWSA in ha</t>
  </si>
  <si>
    <t xml:space="preserve">TWSA </t>
  </si>
  <si>
    <t xml:space="preserve">EWSA </t>
  </si>
  <si>
    <t xml:space="preserve">EWSA  </t>
  </si>
  <si>
    <t xml:space="preserve">Percentage to overall </t>
  </si>
  <si>
    <t>All study districts</t>
  </si>
  <si>
    <t>-</t>
  </si>
  <si>
    <t xml:space="preserve">Kamareddy  </t>
  </si>
  <si>
    <t xml:space="preserve">Khammam </t>
  </si>
  <si>
    <t>Mehabubnagar</t>
  </si>
  <si>
    <t xml:space="preserve"> Medak</t>
  </si>
  <si>
    <t> 4971</t>
  </si>
  <si>
    <t> 1340</t>
  </si>
  <si>
    <t xml:space="preserve"> Wanarpathy</t>
  </si>
  <si>
    <t>Warangal (Urban)</t>
  </si>
  <si>
    <t>Warangal (Rural)</t>
  </si>
  <si>
    <t>Short Seasonal (SS)</t>
  </si>
  <si>
    <t>Long Seasonal (LS)</t>
  </si>
  <si>
    <t>A1 - KMR - Kamareddy</t>
  </si>
  <si>
    <t>A2 - KRN - Karimnagar</t>
  </si>
  <si>
    <t>A3- MAN - Mancherian</t>
  </si>
  <si>
    <t>B4 - MDK - Medak</t>
  </si>
  <si>
    <t>B5 - RGR - Rangareddy</t>
  </si>
  <si>
    <t>B6 - WPY - Wanarpathy</t>
  </si>
  <si>
    <t>C7 - BDR -Badradri</t>
  </si>
  <si>
    <t>C8 - MBD - Mehabubabad</t>
  </si>
  <si>
    <t xml:space="preserve">C9 - YDR - Yadadri </t>
  </si>
  <si>
    <t xml:space="preserve">  </t>
  </si>
  <si>
    <t xml:space="preserve">Overall GP  tanks  of state </t>
  </si>
  <si>
    <t xml:space="preserve">% Share of study districts to overall GP tanks of state </t>
  </si>
  <si>
    <t>P</t>
  </si>
  <si>
    <t>Nirmal first and then Nizamabad - order ???</t>
  </si>
  <si>
    <t>In tanks- all districts and DPT -all districts - Nizamabad first and then Nirmal</t>
  </si>
  <si>
    <t xml:space="preserve"> Wanaparthy</t>
  </si>
  <si>
    <t>Type of water bodies (Nos.)</t>
  </si>
  <si>
    <t>NK</t>
  </si>
  <si>
    <t>DPT %</t>
  </si>
  <si>
    <t>GPT %</t>
  </si>
  <si>
    <t></t>
  </si>
  <si>
    <t>ANN - 3.15.2.1</t>
  </si>
  <si>
    <t>ANN - 3.15.2.6</t>
  </si>
  <si>
    <t>ANN - 3.15.2.5</t>
  </si>
  <si>
    <t>ANN - 3.15.2.4</t>
  </si>
  <si>
    <t>ANN - 3.15.2.3</t>
  </si>
  <si>
    <t>ANN - 3.15.2.2</t>
  </si>
</sst>
</file>

<file path=xl/styles.xml><?xml version="1.0" encoding="utf-8"?>
<styleSheet xmlns="http://schemas.openxmlformats.org/spreadsheetml/2006/main">
  <numFmts count="1">
    <numFmt numFmtId="164" formatCode="_ * #,##0.00_ ;_ * \-#,##0.00_ ;_ * &quot;-&quot;??_ ;_ @_ "/>
  </numFmts>
  <fonts count="32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Wingdings 2"/>
      <family val="1"/>
      <charset val="2"/>
    </font>
    <font>
      <b/>
      <sz val="9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Wingdings 3"/>
      <family val="1"/>
      <charset val="2"/>
    </font>
    <font>
      <b/>
      <sz val="14"/>
      <color theme="1"/>
      <name val="Calibri"/>
      <family val="2"/>
    </font>
    <font>
      <sz val="12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lightUp">
        <fgColor theme="0" tint="-0.14996795556505021"/>
        <bgColor theme="0" tint="-4.9989318521683403E-2"/>
      </patternFill>
    </fill>
  </fills>
  <borders count="71">
    <border>
      <left/>
      <right/>
      <top/>
      <bottom/>
      <diagonal/>
    </border>
    <border>
      <left/>
      <right style="dotted">
        <color rgb="FFA6A6A6"/>
      </right>
      <top/>
      <bottom style="dotted">
        <color rgb="FFA6A6A6"/>
      </bottom>
      <diagonal/>
    </border>
    <border>
      <left/>
      <right/>
      <top/>
      <bottom style="dotted">
        <color rgb="FFA6A6A6"/>
      </bottom>
      <diagonal/>
    </border>
    <border>
      <left/>
      <right style="dotted">
        <color rgb="FFA6A6A6"/>
      </right>
      <top/>
      <bottom/>
      <diagonal/>
    </border>
    <border>
      <left/>
      <right style="dotted">
        <color rgb="FFBFBFBF"/>
      </right>
      <top/>
      <bottom style="dotted">
        <color rgb="FFBFBFBF"/>
      </bottom>
      <diagonal/>
    </border>
    <border>
      <left/>
      <right/>
      <top/>
      <bottom style="dotted">
        <color rgb="FFBFBFBF"/>
      </bottom>
      <diagonal/>
    </border>
    <border>
      <left/>
      <right style="dotted">
        <color rgb="FF808080"/>
      </right>
      <top style="dotted">
        <color rgb="FF808080"/>
      </top>
      <bottom style="dotted">
        <color rgb="FF808080"/>
      </bottom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/>
      <right style="dotted">
        <color rgb="FF808080"/>
      </right>
      <top/>
      <bottom style="dotted">
        <color rgb="FF808080"/>
      </bottom>
      <diagonal/>
    </border>
    <border>
      <left/>
      <right/>
      <top style="dotted">
        <color rgb="FF808080"/>
      </top>
      <bottom style="dotted">
        <color rgb="FF808080"/>
      </bottom>
      <diagonal/>
    </border>
    <border>
      <left style="dotted">
        <color rgb="FF808080"/>
      </left>
      <right style="dotted">
        <color rgb="FF808080"/>
      </right>
      <top style="dotted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dotted">
        <color rgb="FF808080"/>
      </left>
      <right/>
      <top style="dotted">
        <color rgb="FF808080"/>
      </top>
      <bottom style="dotted">
        <color rgb="FF808080"/>
      </bottom>
      <diagonal/>
    </border>
    <border>
      <left style="dotted">
        <color rgb="FF808080"/>
      </left>
      <right/>
      <top style="dotted">
        <color rgb="FF808080"/>
      </top>
      <bottom/>
      <diagonal/>
    </border>
    <border>
      <left style="dotted">
        <color rgb="FF808080"/>
      </left>
      <right/>
      <top/>
      <bottom style="dotted">
        <color rgb="FF808080"/>
      </bottom>
      <diagonal/>
    </border>
    <border>
      <left/>
      <right style="dotted">
        <color rgb="FFA6A6A6"/>
      </right>
      <top style="dotted">
        <color rgb="FF808080"/>
      </top>
      <bottom style="dotted">
        <color rgb="FFA6A6A6"/>
      </bottom>
      <diagonal/>
    </border>
    <border>
      <left/>
      <right/>
      <top style="dotted">
        <color rgb="FF808080"/>
      </top>
      <bottom style="dotted">
        <color rgb="FFA6A6A6"/>
      </bottom>
      <diagonal/>
    </border>
    <border>
      <left/>
      <right style="dotted">
        <color rgb="FF808080"/>
      </right>
      <top/>
      <bottom/>
      <diagonal/>
    </border>
    <border>
      <left/>
      <right style="dotted">
        <color rgb="FFFFFFFF"/>
      </right>
      <top/>
      <bottom style="dotted">
        <color rgb="FFFFFFFF"/>
      </bottom>
      <diagonal/>
    </border>
    <border>
      <left/>
      <right style="hair">
        <color rgb="FFBFBFBF"/>
      </right>
      <top style="hair">
        <color rgb="FFBFBFBF"/>
      </top>
      <bottom style="hair">
        <color rgb="FFBFBFBF"/>
      </bottom>
      <diagonal/>
    </border>
    <border>
      <left style="hair">
        <color rgb="FFBFBFBF"/>
      </left>
      <right style="hair">
        <color rgb="FFBFBFBF"/>
      </right>
      <top style="hair">
        <color rgb="FFBFBFBF"/>
      </top>
      <bottom style="hair">
        <color rgb="FFBFBFBF"/>
      </bottom>
      <diagonal/>
    </border>
    <border>
      <left style="hair">
        <color rgb="FFBFBFBF"/>
      </left>
      <right/>
      <top style="hair">
        <color rgb="FFBFBFBF"/>
      </top>
      <bottom style="hair">
        <color rgb="FFBFBFBF"/>
      </bottom>
      <diagonal/>
    </border>
    <border>
      <left/>
      <right style="hair">
        <color rgb="FF808080"/>
      </right>
      <top style="hair">
        <color rgb="FF808080"/>
      </top>
      <bottom style="hair">
        <color rgb="FF808080"/>
      </bottom>
      <diagonal/>
    </border>
    <border>
      <left style="hair">
        <color rgb="FF808080"/>
      </left>
      <right style="hair">
        <color rgb="FF808080"/>
      </right>
      <top style="hair">
        <color rgb="FF808080"/>
      </top>
      <bottom style="hair">
        <color rgb="FF808080"/>
      </bottom>
      <diagonal/>
    </border>
    <border>
      <left style="hair">
        <color rgb="FF808080"/>
      </left>
      <right/>
      <top style="hair">
        <color rgb="FF808080"/>
      </top>
      <bottom style="hair">
        <color rgb="FF80808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rgb="FFA6A6A6"/>
      </right>
      <top style="hair">
        <color rgb="FFA6A6A6"/>
      </top>
      <bottom style="hair">
        <color rgb="FFA6A6A6"/>
      </bottom>
      <diagonal/>
    </border>
    <border>
      <left style="hair">
        <color rgb="FFA6A6A6"/>
      </left>
      <right style="hair">
        <color rgb="FFA6A6A6"/>
      </right>
      <top style="hair">
        <color rgb="FFA6A6A6"/>
      </top>
      <bottom style="hair">
        <color rgb="FFA6A6A6"/>
      </bottom>
      <diagonal/>
    </border>
    <border>
      <left style="hair">
        <color rgb="FFA6A6A6"/>
      </left>
      <right/>
      <top style="hair">
        <color rgb="FFA6A6A6"/>
      </top>
      <bottom style="hair">
        <color rgb="FFA6A6A6"/>
      </bottom>
      <diagonal/>
    </border>
    <border>
      <left style="medium">
        <color theme="5" tint="-0.499984740745262"/>
      </left>
      <right/>
      <top style="medium">
        <color theme="5" tint="-0.499984740745262"/>
      </top>
      <bottom style="medium">
        <color theme="5" tint="-0.499984740745262"/>
      </bottom>
      <diagonal/>
    </border>
    <border>
      <left/>
      <right style="medium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  <border>
      <left style="medium">
        <color theme="5" tint="-0.499984740745262"/>
      </left>
      <right/>
      <top/>
      <bottom/>
      <diagonal/>
    </border>
    <border>
      <left/>
      <right style="hair">
        <color rgb="FFA6A6A6"/>
      </right>
      <top style="hair">
        <color rgb="FFA6A6A6"/>
      </top>
      <bottom/>
      <diagonal/>
    </border>
    <border>
      <left/>
      <right style="hair">
        <color rgb="FFA6A6A6"/>
      </right>
      <top/>
      <bottom style="hair">
        <color rgb="FFA6A6A6"/>
      </bottom>
      <diagonal/>
    </border>
    <border>
      <left style="hair">
        <color rgb="FFA6A6A6"/>
      </left>
      <right style="hair">
        <color rgb="FFA6A6A6"/>
      </right>
      <top style="hair">
        <color rgb="FFA6A6A6"/>
      </top>
      <bottom/>
      <diagonal/>
    </border>
    <border>
      <left style="hair">
        <color rgb="FFA6A6A6"/>
      </left>
      <right style="hair">
        <color rgb="FFA6A6A6"/>
      </right>
      <top/>
      <bottom style="hair">
        <color rgb="FFA6A6A6"/>
      </bottom>
      <diagonal/>
    </border>
    <border>
      <left style="hair">
        <color rgb="FFA6A6A6"/>
      </left>
      <right/>
      <top/>
      <bottom style="hair">
        <color rgb="FFA6A6A6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hair">
        <color rgb="FFA6A6A6"/>
      </left>
      <right/>
      <top style="hair">
        <color rgb="FFA6A6A6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 style="hair">
        <color theme="0" tint="-4.9989318521683403E-2"/>
      </bottom>
      <diagonal/>
    </border>
    <border>
      <left style="hair">
        <color theme="0" tint="-4.9989318521683403E-2"/>
      </left>
      <right style="hair">
        <color theme="0" tint="-4.9989318521683403E-2"/>
      </right>
      <top style="hair">
        <color theme="0" tint="-4.9989318521683403E-2"/>
      </top>
      <bottom style="hair">
        <color theme="0" tint="-4.9989318521683403E-2"/>
      </bottom>
      <diagonal/>
    </border>
    <border>
      <left style="hair">
        <color theme="0" tint="-4.9989318521683403E-2"/>
      </left>
      <right/>
      <top style="hair">
        <color theme="0" tint="-4.9989318521683403E-2"/>
      </top>
      <bottom style="hair">
        <color theme="0" tint="-4.9989318521683403E-2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/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rgb="FFBFBFBF"/>
      </right>
      <top style="hair">
        <color rgb="FFBFBFBF"/>
      </top>
      <bottom/>
      <diagonal/>
    </border>
    <border>
      <left style="hair">
        <color rgb="FFBFBFBF"/>
      </left>
      <right style="hair">
        <color rgb="FFBFBFBF"/>
      </right>
      <top style="hair">
        <color rgb="FFBFBFBF"/>
      </top>
      <bottom/>
      <diagonal/>
    </border>
    <border>
      <left style="hair">
        <color rgb="FFBFBFBF"/>
      </left>
      <right/>
      <top style="hair">
        <color rgb="FFBFBFBF"/>
      </top>
      <bottom/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/>
      <right style="thin">
        <color theme="0"/>
      </right>
      <top style="hair">
        <color rgb="FFBFBFBF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hair">
        <color rgb="FFBFBFBF"/>
      </top>
      <bottom style="thin">
        <color theme="0"/>
      </bottom>
      <diagonal/>
    </border>
    <border>
      <left style="thin">
        <color theme="0"/>
      </left>
      <right/>
      <top style="hair">
        <color rgb="FFBFBFBF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hair">
        <color rgb="FFBFBFB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hair">
        <color rgb="FFBFBFBF"/>
      </bottom>
      <diagonal/>
    </border>
    <border>
      <left style="thin">
        <color theme="0"/>
      </left>
      <right/>
      <top style="thin">
        <color theme="0"/>
      </top>
      <bottom style="hair">
        <color rgb="FFBFBFBF"/>
      </bottom>
      <diagonal/>
    </border>
    <border>
      <left style="hair">
        <color rgb="FFBFBFBF"/>
      </left>
      <right/>
      <top/>
      <bottom style="hair">
        <color rgb="FFBFBFBF"/>
      </bottom>
      <diagonal/>
    </border>
    <border>
      <left/>
      <right style="hair">
        <color rgb="FFBFBFBF"/>
      </right>
      <top/>
      <bottom style="hair">
        <color rgb="FFBFBFBF"/>
      </bottom>
      <diagonal/>
    </border>
    <border>
      <left style="hair">
        <color rgb="FFBFBFBF"/>
      </left>
      <right style="hair">
        <color rgb="FFBFBFBF"/>
      </right>
      <top/>
      <bottom style="hair">
        <color rgb="FFBFBFBF"/>
      </bottom>
      <diagonal/>
    </border>
    <border>
      <left style="hair">
        <color rgb="FF808080"/>
      </left>
      <right/>
      <top style="hair">
        <color rgb="FF808080"/>
      </top>
      <bottom/>
      <diagonal/>
    </border>
    <border>
      <left style="hair">
        <color rgb="FF808080"/>
      </left>
      <right/>
      <top/>
      <bottom style="hair">
        <color rgb="FF808080"/>
      </bottom>
      <diagonal/>
    </border>
    <border>
      <left/>
      <right/>
      <top style="hair">
        <color rgb="FF808080"/>
      </top>
      <bottom style="hair">
        <color rgb="FF808080"/>
      </bottom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295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1" fontId="0" fillId="0" borderId="0" xfId="0" applyNumberFormat="1" applyAlignment="1">
      <alignment horizontal="center"/>
    </xf>
    <xf numFmtId="0" fontId="0" fillId="4" borderId="0" xfId="0" applyFill="1"/>
    <xf numFmtId="1" fontId="7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/>
    <xf numFmtId="9" fontId="11" fillId="4" borderId="4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0" fontId="11" fillId="0" borderId="2" xfId="0" applyFont="1" applyBorder="1" applyAlignment="1">
      <alignment horizontal="center" wrapText="1"/>
    </xf>
    <xf numFmtId="0" fontId="11" fillId="4" borderId="1" xfId="0" applyFont="1" applyFill="1" applyBorder="1" applyAlignment="1">
      <alignment horizontal="center"/>
    </xf>
    <xf numFmtId="0" fontId="11" fillId="6" borderId="1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8" borderId="0" xfId="0" applyFont="1" applyFill="1" applyAlignment="1">
      <alignment horizontal="center" wrapText="1"/>
    </xf>
    <xf numFmtId="0" fontId="11" fillId="0" borderId="1" xfId="0" applyFont="1" applyBorder="1" applyAlignment="1">
      <alignment wrapText="1"/>
    </xf>
    <xf numFmtId="1" fontId="11" fillId="0" borderId="2" xfId="0" applyNumberFormat="1" applyFont="1" applyBorder="1" applyAlignment="1">
      <alignment horizontal="center" wrapText="1"/>
    </xf>
    <xf numFmtId="0" fontId="11" fillId="0" borderId="3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2" fillId="0" borderId="0" xfId="0" applyFont="1" applyFill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/>
    </xf>
    <xf numFmtId="0" fontId="11" fillId="0" borderId="16" xfId="0" applyFont="1" applyBorder="1" applyAlignment="1">
      <alignment horizontal="center" wrapText="1"/>
    </xf>
    <xf numFmtId="1" fontId="12" fillId="8" borderId="0" xfId="0" applyNumberFormat="1" applyFont="1" applyFill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/>
    </xf>
    <xf numFmtId="0" fontId="15" fillId="7" borderId="18" xfId="0" applyFont="1" applyFill="1" applyBorder="1" applyAlignment="1">
      <alignment horizontal="center"/>
    </xf>
    <xf numFmtId="0" fontId="16" fillId="0" borderId="0" xfId="0" applyFont="1"/>
    <xf numFmtId="0" fontId="15" fillId="4" borderId="18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164" fontId="3" fillId="0" borderId="20" xfId="1" applyFont="1" applyBorder="1" applyAlignment="1">
      <alignment horizontal="center" vertical="center"/>
    </xf>
    <xf numFmtId="1" fontId="3" fillId="0" borderId="21" xfId="0" applyNumberFormat="1" applyFont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vertical="center"/>
    </xf>
    <xf numFmtId="0" fontId="3" fillId="4" borderId="20" xfId="0" applyFont="1" applyFill="1" applyBorder="1" applyAlignment="1">
      <alignment horizontal="center" vertical="center"/>
    </xf>
    <xf numFmtId="164" fontId="3" fillId="4" borderId="20" xfId="1" applyFont="1" applyFill="1" applyBorder="1" applyAlignment="1">
      <alignment horizontal="center" vertical="center"/>
    </xf>
    <xf numFmtId="1" fontId="3" fillId="4" borderId="21" xfId="0" applyNumberFormat="1" applyFont="1" applyFill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3" fillId="6" borderId="19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1" fontId="11" fillId="0" borderId="21" xfId="0" applyNumberFormat="1" applyFont="1" applyBorder="1" applyAlignment="1">
      <alignment horizontal="center" vertical="center" wrapText="1"/>
    </xf>
    <xf numFmtId="0" fontId="9" fillId="7" borderId="19" xfId="0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1" fontId="9" fillId="7" borderId="21" xfId="0" applyNumberFormat="1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/>
    </xf>
    <xf numFmtId="0" fontId="11" fillId="0" borderId="23" xfId="0" applyFont="1" applyBorder="1"/>
    <xf numFmtId="0" fontId="4" fillId="0" borderId="23" xfId="0" applyFont="1" applyBorder="1" applyAlignment="1">
      <alignment horizontal="center"/>
    </xf>
    <xf numFmtId="1" fontId="4" fillId="0" borderId="24" xfId="0" applyNumberFormat="1" applyFont="1" applyBorder="1" applyAlignment="1">
      <alignment horizontal="center"/>
    </xf>
    <xf numFmtId="0" fontId="11" fillId="4" borderId="22" xfId="0" applyFont="1" applyFill="1" applyBorder="1" applyAlignment="1">
      <alignment horizontal="center"/>
    </xf>
    <xf numFmtId="0" fontId="11" fillId="6" borderId="22" xfId="0" applyFont="1" applyFill="1" applyBorder="1" applyAlignment="1">
      <alignment horizontal="center"/>
    </xf>
    <xf numFmtId="0" fontId="4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vertical="center" wrapText="1"/>
    </xf>
    <xf numFmtId="0" fontId="4" fillId="0" borderId="23" xfId="0" applyFont="1" applyBorder="1" applyAlignment="1">
      <alignment horizontal="center" vertical="center"/>
    </xf>
    <xf numFmtId="0" fontId="4" fillId="4" borderId="22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15" fillId="7" borderId="23" xfId="0" applyFont="1" applyFill="1" applyBorder="1" applyAlignment="1">
      <alignment horizontal="center"/>
    </xf>
    <xf numFmtId="1" fontId="15" fillId="7" borderId="24" xfId="0" applyNumberFormat="1" applyFont="1" applyFill="1" applyBorder="1" applyAlignment="1">
      <alignment horizontal="center"/>
    </xf>
    <xf numFmtId="0" fontId="15" fillId="7" borderId="24" xfId="0" applyFont="1" applyFill="1" applyBorder="1" applyAlignment="1">
      <alignment horizontal="center" wrapText="1"/>
    </xf>
    <xf numFmtId="1" fontId="4" fillId="0" borderId="24" xfId="0" applyNumberFormat="1" applyFont="1" applyBorder="1" applyAlignment="1">
      <alignment horizontal="center" vertical="center"/>
    </xf>
    <xf numFmtId="0" fontId="2" fillId="3" borderId="0" xfId="0" applyFont="1" applyFill="1" applyBorder="1" applyAlignment="1">
      <alignment horizontal="center"/>
    </xf>
    <xf numFmtId="9" fontId="0" fillId="0" borderId="0" xfId="2" applyFont="1"/>
    <xf numFmtId="0" fontId="12" fillId="5" borderId="28" xfId="0" applyFont="1" applyFill="1" applyBorder="1" applyAlignment="1">
      <alignment horizontal="center" vertical="center"/>
    </xf>
    <xf numFmtId="0" fontId="17" fillId="5" borderId="28" xfId="0" applyFont="1" applyFill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9" fontId="0" fillId="0" borderId="0" xfId="2" applyFont="1" applyAlignment="1">
      <alignment horizontal="center"/>
    </xf>
    <xf numFmtId="0" fontId="3" fillId="0" borderId="31" xfId="0" applyFont="1" applyBorder="1" applyAlignment="1">
      <alignment horizontal="center" wrapText="1"/>
    </xf>
    <xf numFmtId="0" fontId="3" fillId="0" borderId="31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4" fillId="0" borderId="31" xfId="0" applyFont="1" applyBorder="1"/>
    <xf numFmtId="1" fontId="5" fillId="0" borderId="32" xfId="0" applyNumberFormat="1" applyFont="1" applyBorder="1" applyAlignment="1">
      <alignment horizontal="center" wrapText="1"/>
    </xf>
    <xf numFmtId="0" fontId="4" fillId="3" borderId="30" xfId="0" applyFont="1" applyFill="1" applyBorder="1"/>
    <xf numFmtId="0" fontId="4" fillId="3" borderId="31" xfId="0" applyFont="1" applyFill="1" applyBorder="1"/>
    <xf numFmtId="0" fontId="2" fillId="3" borderId="31" xfId="0" applyFont="1" applyFill="1" applyBorder="1" applyAlignment="1">
      <alignment horizontal="center" wrapText="1"/>
    </xf>
    <xf numFmtId="0" fontId="2" fillId="3" borderId="31" xfId="0" applyFont="1" applyFill="1" applyBorder="1" applyAlignment="1">
      <alignment horizontal="center"/>
    </xf>
    <xf numFmtId="0" fontId="2" fillId="3" borderId="32" xfId="0" applyFont="1" applyFill="1" applyBorder="1" applyAlignment="1">
      <alignment horizontal="center" wrapText="1"/>
    </xf>
    <xf numFmtId="1" fontId="0" fillId="0" borderId="32" xfId="0" applyNumberFormat="1" applyBorder="1" applyAlignment="1">
      <alignment horizontal="center"/>
    </xf>
    <xf numFmtId="0" fontId="2" fillId="3" borderId="32" xfId="0" applyFont="1" applyFill="1" applyBorder="1" applyAlignment="1">
      <alignment horizontal="center"/>
    </xf>
    <xf numFmtId="0" fontId="3" fillId="4" borderId="31" xfId="0" applyFont="1" applyFill="1" applyBorder="1" applyAlignment="1">
      <alignment horizontal="center"/>
    </xf>
    <xf numFmtId="0" fontId="2" fillId="4" borderId="31" xfId="0" applyFont="1" applyFill="1" applyBorder="1" applyAlignment="1">
      <alignment horizontal="center"/>
    </xf>
    <xf numFmtId="0" fontId="3" fillId="3" borderId="31" xfId="0" applyFont="1" applyFill="1" applyBorder="1" applyAlignment="1">
      <alignment horizontal="center" wrapText="1"/>
    </xf>
    <xf numFmtId="1" fontId="7" fillId="0" borderId="32" xfId="0" applyNumberFormat="1" applyFont="1" applyBorder="1" applyAlignment="1">
      <alignment horizontal="center"/>
    </xf>
    <xf numFmtId="0" fontId="3" fillId="3" borderId="32" xfId="0" applyFont="1" applyFill="1" applyBorder="1" applyAlignment="1">
      <alignment horizontal="center" wrapText="1"/>
    </xf>
    <xf numFmtId="0" fontId="6" fillId="5" borderId="32" xfId="0" applyFont="1" applyFill="1" applyBorder="1" applyAlignment="1">
      <alignment horizontal="center" wrapText="1"/>
    </xf>
    <xf numFmtId="0" fontId="18" fillId="0" borderId="0" xfId="0" applyFont="1" applyBorder="1" applyAlignment="1">
      <alignment vertical="center"/>
    </xf>
    <xf numFmtId="0" fontId="21" fillId="0" borderId="34" xfId="0" applyFont="1" applyBorder="1" applyAlignment="1">
      <alignment vertical="center"/>
    </xf>
    <xf numFmtId="0" fontId="21" fillId="0" borderId="35" xfId="0" applyFont="1" applyBorder="1" applyAlignment="1">
      <alignment horizontal="center" vertical="center"/>
    </xf>
    <xf numFmtId="0" fontId="24" fillId="9" borderId="31" xfId="0" applyFont="1" applyFill="1" applyBorder="1" applyAlignment="1">
      <alignment horizontal="center"/>
    </xf>
    <xf numFmtId="1" fontId="0" fillId="0" borderId="32" xfId="0" applyNumberFormat="1" applyFont="1" applyBorder="1" applyAlignment="1">
      <alignment horizontal="center"/>
    </xf>
    <xf numFmtId="0" fontId="3" fillId="0" borderId="39" xfId="0" applyFont="1" applyBorder="1" applyAlignment="1">
      <alignment horizontal="center" wrapText="1"/>
    </xf>
    <xf numFmtId="0" fontId="3" fillId="0" borderId="39" xfId="0" applyFont="1" applyBorder="1" applyAlignment="1">
      <alignment horizontal="center"/>
    </xf>
    <xf numFmtId="1" fontId="3" fillId="0" borderId="40" xfId="0" applyNumberFormat="1" applyFont="1" applyBorder="1" applyAlignment="1">
      <alignment horizontal="center" wrapText="1"/>
    </xf>
    <xf numFmtId="0" fontId="25" fillId="9" borderId="41" xfId="0" applyFont="1" applyFill="1" applyBorder="1" applyAlignment="1">
      <alignment horizontal="center"/>
    </xf>
    <xf numFmtId="0" fontId="26" fillId="9" borderId="30" xfId="0" applyFont="1" applyFill="1" applyBorder="1"/>
    <xf numFmtId="0" fontId="26" fillId="9" borderId="31" xfId="0" applyFont="1" applyFill="1" applyBorder="1"/>
    <xf numFmtId="0" fontId="3" fillId="0" borderId="38" xfId="0" applyFont="1" applyBorder="1" applyAlignment="1">
      <alignment horizontal="center" wrapText="1"/>
    </xf>
    <xf numFmtId="0" fontId="3" fillId="0" borderId="38" xfId="0" applyFont="1" applyBorder="1" applyAlignment="1">
      <alignment horizontal="center"/>
    </xf>
    <xf numFmtId="0" fontId="4" fillId="0" borderId="38" xfId="0" applyFont="1" applyBorder="1"/>
    <xf numFmtId="0" fontId="2" fillId="0" borderId="38" xfId="0" applyFont="1" applyBorder="1" applyAlignment="1">
      <alignment horizontal="center"/>
    </xf>
    <xf numFmtId="1" fontId="7" fillId="0" borderId="43" xfId="0" applyNumberFormat="1" applyFont="1" applyBorder="1" applyAlignment="1">
      <alignment horizontal="center"/>
    </xf>
    <xf numFmtId="0" fontId="26" fillId="9" borderId="44" xfId="0" applyFont="1" applyFill="1" applyBorder="1"/>
    <xf numFmtId="0" fontId="26" fillId="9" borderId="45" xfId="0" applyFont="1" applyFill="1" applyBorder="1"/>
    <xf numFmtId="0" fontId="26" fillId="9" borderId="45" xfId="0" applyFont="1" applyFill="1" applyBorder="1" applyAlignment="1">
      <alignment horizontal="center" wrapText="1"/>
    </xf>
    <xf numFmtId="0" fontId="24" fillId="9" borderId="45" xfId="0" applyFont="1" applyFill="1" applyBorder="1" applyAlignment="1">
      <alignment horizontal="center"/>
    </xf>
    <xf numFmtId="0" fontId="24" fillId="9" borderId="46" xfId="0" applyFont="1" applyFill="1" applyBorder="1" applyAlignment="1">
      <alignment horizontal="center" wrapText="1"/>
    </xf>
    <xf numFmtId="0" fontId="21" fillId="0" borderId="0" xfId="0" applyFont="1"/>
    <xf numFmtId="0" fontId="25" fillId="9" borderId="28" xfId="0" applyFont="1" applyFill="1" applyBorder="1" applyAlignment="1">
      <alignment horizontal="center"/>
    </xf>
    <xf numFmtId="0" fontId="3" fillId="0" borderId="29" xfId="0" applyFont="1" applyBorder="1" applyAlignment="1">
      <alignment horizontal="center" wrapText="1"/>
    </xf>
    <xf numFmtId="0" fontId="3" fillId="0" borderId="29" xfId="0" applyFont="1" applyBorder="1" applyAlignment="1">
      <alignment horizontal="center"/>
    </xf>
    <xf numFmtId="1" fontId="0" fillId="0" borderId="50" xfId="0" applyNumberFormat="1" applyFont="1" applyBorder="1" applyAlignment="1">
      <alignment horizontal="center"/>
    </xf>
    <xf numFmtId="0" fontId="4" fillId="0" borderId="29" xfId="0" applyFont="1" applyBorder="1"/>
    <xf numFmtId="1" fontId="7" fillId="0" borderId="50" xfId="0" applyNumberFormat="1" applyFont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3" fillId="4" borderId="29" xfId="0" applyFont="1" applyFill="1" applyBorder="1" applyAlignment="1">
      <alignment horizontal="center"/>
    </xf>
    <xf numFmtId="0" fontId="5" fillId="4" borderId="29" xfId="0" applyFont="1" applyFill="1" applyBorder="1" applyAlignment="1">
      <alignment horizontal="center"/>
    </xf>
    <xf numFmtId="0" fontId="3" fillId="0" borderId="50" xfId="0" applyFont="1" applyFill="1" applyBorder="1" applyAlignment="1">
      <alignment wrapText="1"/>
    </xf>
    <xf numFmtId="0" fontId="4" fillId="0" borderId="29" xfId="0" applyFont="1" applyBorder="1" applyAlignment="1">
      <alignment horizontal="center"/>
    </xf>
    <xf numFmtId="0" fontId="0" fillId="0" borderId="29" xfId="0" applyFont="1" applyBorder="1"/>
    <xf numFmtId="0" fontId="10" fillId="3" borderId="49" xfId="0" applyFont="1" applyFill="1" applyBorder="1"/>
    <xf numFmtId="0" fontId="2" fillId="3" borderId="29" xfId="0" applyFont="1" applyFill="1" applyBorder="1" applyAlignment="1">
      <alignment horizontal="center" wrapText="1"/>
    </xf>
    <xf numFmtId="0" fontId="2" fillId="3" borderId="29" xfId="0" applyFont="1" applyFill="1" applyBorder="1" applyAlignment="1">
      <alignment horizontal="center"/>
    </xf>
    <xf numFmtId="0" fontId="2" fillId="3" borderId="50" xfId="0" applyFont="1" applyFill="1" applyBorder="1" applyAlignment="1">
      <alignment horizontal="center" wrapText="1"/>
    </xf>
    <xf numFmtId="0" fontId="10" fillId="3" borderId="49" xfId="0" applyFont="1" applyFill="1" applyBorder="1" applyAlignment="1">
      <alignment vertical="center"/>
    </xf>
    <xf numFmtId="0" fontId="2" fillId="3" borderId="29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/>
    </xf>
    <xf numFmtId="0" fontId="2" fillId="3" borderId="50" xfId="0" applyFont="1" applyFill="1" applyBorder="1" applyAlignment="1">
      <alignment horizontal="center" vertical="center" wrapText="1"/>
    </xf>
    <xf numFmtId="0" fontId="24" fillId="9" borderId="49" xfId="0" applyFont="1" applyFill="1" applyBorder="1" applyAlignment="1">
      <alignment vertical="center"/>
    </xf>
    <xf numFmtId="0" fontId="24" fillId="9" borderId="29" xfId="0" applyFont="1" applyFill="1" applyBorder="1" applyAlignment="1">
      <alignment horizontal="center" vertical="center" wrapText="1"/>
    </xf>
    <xf numFmtId="0" fontId="24" fillId="9" borderId="29" xfId="0" applyFont="1" applyFill="1" applyBorder="1" applyAlignment="1">
      <alignment horizontal="center" vertical="center"/>
    </xf>
    <xf numFmtId="0" fontId="24" fillId="9" borderId="50" xfId="0" applyFont="1" applyFill="1" applyBorder="1" applyAlignment="1">
      <alignment vertical="center" wrapText="1"/>
    </xf>
    <xf numFmtId="0" fontId="4" fillId="0" borderId="31" xfId="0" applyFont="1" applyBorder="1" applyAlignment="1">
      <alignment horizontal="center"/>
    </xf>
    <xf numFmtId="0" fontId="3" fillId="3" borderId="32" xfId="0" applyFont="1" applyFill="1" applyBorder="1" applyAlignment="1">
      <alignment horizontal="center" vertical="top" wrapText="1"/>
    </xf>
    <xf numFmtId="0" fontId="3" fillId="3" borderId="32" xfId="0" applyFont="1" applyFill="1" applyBorder="1" applyAlignment="1">
      <alignment vertical="top" wrapText="1"/>
    </xf>
    <xf numFmtId="0" fontId="4" fillId="3" borderId="32" xfId="0" applyFont="1" applyFill="1" applyBorder="1" applyAlignment="1">
      <alignment horizontal="center" vertical="top" wrapText="1"/>
    </xf>
    <xf numFmtId="0" fontId="24" fillId="9" borderId="31" xfId="0" applyFont="1" applyFill="1" applyBorder="1" applyAlignment="1">
      <alignment wrapText="1"/>
    </xf>
    <xf numFmtId="0" fontId="24" fillId="9" borderId="32" xfId="0" applyFont="1" applyFill="1" applyBorder="1" applyAlignment="1">
      <alignment horizontal="center"/>
    </xf>
    <xf numFmtId="0" fontId="1" fillId="10" borderId="31" xfId="0" applyFont="1" applyFill="1" applyBorder="1" applyAlignment="1">
      <alignment horizontal="center"/>
    </xf>
    <xf numFmtId="0" fontId="1" fillId="10" borderId="32" xfId="0" applyFont="1" applyFill="1" applyBorder="1" applyAlignment="1">
      <alignment vertical="top" wrapText="1"/>
    </xf>
    <xf numFmtId="9" fontId="1" fillId="10" borderId="31" xfId="0" applyNumberFormat="1" applyFont="1" applyFill="1" applyBorder="1" applyAlignment="1">
      <alignment horizontal="center"/>
    </xf>
    <xf numFmtId="0" fontId="1" fillId="10" borderId="32" xfId="0" applyFont="1" applyFill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center"/>
    </xf>
    <xf numFmtId="0" fontId="4" fillId="3" borderId="31" xfId="0" applyFont="1" applyFill="1" applyBorder="1" applyAlignment="1">
      <alignment horizontal="left"/>
    </xf>
    <xf numFmtId="0" fontId="10" fillId="3" borderId="29" xfId="0" applyFont="1" applyFill="1" applyBorder="1" applyAlignment="1">
      <alignment horizontal="left"/>
    </xf>
    <xf numFmtId="0" fontId="10" fillId="3" borderId="29" xfId="0" applyFont="1" applyFill="1" applyBorder="1" applyAlignment="1">
      <alignment horizontal="left" vertical="center"/>
    </xf>
    <xf numFmtId="0" fontId="24" fillId="9" borderId="29" xfId="0" applyFont="1" applyFill="1" applyBorder="1" applyAlignment="1">
      <alignment horizontal="left" vertical="center"/>
    </xf>
    <xf numFmtId="0" fontId="24" fillId="9" borderId="31" xfId="0" applyFont="1" applyFill="1" applyBorder="1" applyAlignment="1">
      <alignment horizontal="center" vertical="center"/>
    </xf>
    <xf numFmtId="0" fontId="4" fillId="0" borderId="0" xfId="0" applyFont="1"/>
    <xf numFmtId="0" fontId="3" fillId="0" borderId="53" xfId="0" applyFont="1" applyBorder="1" applyAlignment="1">
      <alignment horizontal="center" vertical="center"/>
    </xf>
    <xf numFmtId="0" fontId="3" fillId="0" borderId="54" xfId="0" applyFont="1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1" fontId="3" fillId="0" borderId="55" xfId="0" applyNumberFormat="1" applyFont="1" applyBorder="1" applyAlignment="1">
      <alignment horizontal="center" vertical="center" wrapText="1"/>
    </xf>
    <xf numFmtId="0" fontId="24" fillId="9" borderId="56" xfId="0" applyFont="1" applyFill="1" applyBorder="1" applyAlignment="1">
      <alignment horizontal="center" vertical="center"/>
    </xf>
    <xf numFmtId="0" fontId="24" fillId="9" borderId="57" xfId="0" applyFont="1" applyFill="1" applyBorder="1" applyAlignment="1">
      <alignment vertical="center"/>
    </xf>
    <xf numFmtId="0" fontId="24" fillId="9" borderId="57" xfId="0" applyFont="1" applyFill="1" applyBorder="1" applyAlignment="1">
      <alignment horizontal="center" vertical="center"/>
    </xf>
    <xf numFmtId="0" fontId="24" fillId="9" borderId="58" xfId="0" applyFont="1" applyFill="1" applyBorder="1" applyAlignment="1">
      <alignment horizontal="center" vertical="center"/>
    </xf>
    <xf numFmtId="0" fontId="24" fillId="9" borderId="63" xfId="0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5" fillId="9" borderId="20" xfId="0" applyFont="1" applyFill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1" fontId="11" fillId="0" borderId="65" xfId="0" applyNumberFormat="1" applyFont="1" applyBorder="1" applyAlignment="1">
      <alignment horizontal="center" vertical="center" wrapText="1"/>
    </xf>
    <xf numFmtId="0" fontId="25" fillId="9" borderId="57" xfId="0" applyFont="1" applyFill="1" applyBorder="1" applyAlignment="1">
      <alignment horizontal="center" vertical="center"/>
    </xf>
    <xf numFmtId="0" fontId="25" fillId="9" borderId="19" xfId="0" applyFont="1" applyFill="1" applyBorder="1" applyAlignment="1">
      <alignment horizontal="center" vertical="center"/>
    </xf>
    <xf numFmtId="0" fontId="25" fillId="9" borderId="20" xfId="0" applyFont="1" applyFill="1" applyBorder="1" applyAlignment="1">
      <alignment vertical="center"/>
    </xf>
    <xf numFmtId="1" fontId="25" fillId="9" borderId="21" xfId="0" applyNumberFormat="1" applyFont="1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horizontal="center" vertical="center"/>
    </xf>
    <xf numFmtId="0" fontId="12" fillId="4" borderId="20" xfId="0" applyFont="1" applyFill="1" applyBorder="1" applyAlignment="1">
      <alignment vertical="center"/>
    </xf>
    <xf numFmtId="0" fontId="12" fillId="4" borderId="21" xfId="0" applyFont="1" applyFill="1" applyBorder="1" applyAlignment="1">
      <alignment vertical="center" wrapText="1"/>
    </xf>
    <xf numFmtId="0" fontId="0" fillId="4" borderId="19" xfId="0" applyFill="1" applyBorder="1" applyAlignment="1">
      <alignment vertical="center"/>
    </xf>
    <xf numFmtId="0" fontId="0" fillId="4" borderId="20" xfId="0" applyFill="1" applyBorder="1" applyAlignment="1">
      <alignment vertical="center"/>
    </xf>
    <xf numFmtId="9" fontId="4" fillId="4" borderId="4" xfId="2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 wrapText="1"/>
    </xf>
    <xf numFmtId="0" fontId="10" fillId="4" borderId="0" xfId="0" applyFont="1" applyFill="1"/>
    <xf numFmtId="0" fontId="25" fillId="9" borderId="23" xfId="0" applyFont="1" applyFill="1" applyBorder="1" applyAlignment="1">
      <alignment horizontal="center" vertical="center"/>
    </xf>
    <xf numFmtId="0" fontId="24" fillId="9" borderId="22" xfId="0" applyFont="1" applyFill="1" applyBorder="1" applyAlignment="1">
      <alignment horizontal="center"/>
    </xf>
    <xf numFmtId="0" fontId="20" fillId="9" borderId="23" xfId="0" applyFont="1" applyFill="1" applyBorder="1"/>
    <xf numFmtId="0" fontId="20" fillId="9" borderId="23" xfId="0" applyFont="1" applyFill="1" applyBorder="1" applyAlignment="1">
      <alignment horizontal="center"/>
    </xf>
    <xf numFmtId="1" fontId="20" fillId="9" borderId="24" xfId="0" applyNumberFormat="1" applyFont="1" applyFill="1" applyBorder="1" applyAlignment="1">
      <alignment horizontal="center"/>
    </xf>
    <xf numFmtId="0" fontId="11" fillId="0" borderId="23" xfId="0" applyFont="1" applyBorder="1" applyAlignment="1">
      <alignment vertical="center"/>
    </xf>
    <xf numFmtId="0" fontId="9" fillId="7" borderId="23" xfId="0" applyFont="1" applyFill="1" applyBorder="1" applyAlignment="1">
      <alignment vertical="center"/>
    </xf>
    <xf numFmtId="0" fontId="9" fillId="3" borderId="23" xfId="0" applyFont="1" applyFill="1" applyBorder="1" applyAlignment="1">
      <alignment vertical="center"/>
    </xf>
    <xf numFmtId="9" fontId="15" fillId="7" borderId="23" xfId="2" applyFont="1" applyFill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1" fontId="11" fillId="0" borderId="24" xfId="0" applyNumberFormat="1" applyFont="1" applyBorder="1" applyAlignment="1">
      <alignment horizontal="center" vertical="center" wrapText="1"/>
    </xf>
    <xf numFmtId="0" fontId="9" fillId="7" borderId="22" xfId="0" applyFont="1" applyFill="1" applyBorder="1" applyAlignment="1">
      <alignment horizontal="center" vertical="center"/>
    </xf>
    <xf numFmtId="0" fontId="9" fillId="7" borderId="23" xfId="0" applyFont="1" applyFill="1" applyBorder="1" applyAlignment="1">
      <alignment horizontal="center" vertical="center"/>
    </xf>
    <xf numFmtId="1" fontId="17" fillId="7" borderId="24" xfId="0" applyNumberFormat="1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0" fontId="22" fillId="9" borderId="22" xfId="0" applyFont="1" applyFill="1" applyBorder="1" applyAlignment="1">
      <alignment vertical="center"/>
    </xf>
    <xf numFmtId="1" fontId="25" fillId="9" borderId="24" xfId="0" applyNumberFormat="1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left" vertical="center" wrapText="1"/>
    </xf>
    <xf numFmtId="0" fontId="1" fillId="10" borderId="32" xfId="0" applyFont="1" applyFill="1" applyBorder="1" applyAlignment="1">
      <alignment wrapText="1"/>
    </xf>
    <xf numFmtId="0" fontId="1" fillId="10" borderId="43" xfId="0" applyFont="1" applyFill="1" applyBorder="1" applyAlignment="1">
      <alignment horizontal="left" vertical="center"/>
    </xf>
    <xf numFmtId="0" fontId="1" fillId="10" borderId="36" xfId="0" applyFont="1" applyFill="1" applyBorder="1" applyAlignment="1">
      <alignment horizontal="left" vertical="center"/>
    </xf>
    <xf numFmtId="0" fontId="1" fillId="10" borderId="40" xfId="0" applyFont="1" applyFill="1" applyBorder="1" applyAlignment="1">
      <alignment horizontal="left" vertical="center"/>
    </xf>
    <xf numFmtId="0" fontId="1" fillId="10" borderId="37" xfId="0" applyFont="1" applyFill="1" applyBorder="1" applyAlignment="1">
      <alignment horizontal="left" vertical="center"/>
    </xf>
    <xf numFmtId="0" fontId="27" fillId="10" borderId="36" xfId="0" applyFont="1" applyFill="1" applyBorder="1" applyAlignment="1">
      <alignment horizontal="center" vertical="center"/>
    </xf>
    <xf numFmtId="0" fontId="4" fillId="10" borderId="37" xfId="0" applyFont="1" applyFill="1" applyBorder="1" applyAlignment="1">
      <alignment horizontal="center" vertical="center"/>
    </xf>
    <xf numFmtId="0" fontId="25" fillId="9" borderId="41" xfId="0" applyFont="1" applyFill="1" applyBorder="1" applyAlignment="1">
      <alignment horizontal="center"/>
    </xf>
    <xf numFmtId="0" fontId="25" fillId="9" borderId="28" xfId="0" applyFont="1" applyFill="1" applyBorder="1" applyAlignment="1">
      <alignment horizontal="center" vertical="center" wrapText="1"/>
    </xf>
    <xf numFmtId="0" fontId="25" fillId="9" borderId="48" xfId="0" applyFont="1" applyFill="1" applyBorder="1" applyAlignment="1">
      <alignment horizontal="center" vertical="center" wrapText="1"/>
    </xf>
    <xf numFmtId="0" fontId="3" fillId="4" borderId="31" xfId="0" applyFont="1" applyFill="1" applyBorder="1" applyAlignment="1">
      <alignment horizontal="left" vertical="center" wrapText="1"/>
    </xf>
    <xf numFmtId="0" fontId="3" fillId="0" borderId="5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 wrapText="1"/>
    </xf>
    <xf numFmtId="0" fontId="25" fillId="9" borderId="41" xfId="0" applyFont="1" applyFill="1" applyBorder="1" applyAlignment="1">
      <alignment horizontal="center" vertical="center"/>
    </xf>
    <xf numFmtId="0" fontId="25" fillId="9" borderId="28" xfId="0" applyFont="1" applyFill="1" applyBorder="1" applyAlignment="1">
      <alignment horizontal="center" vertical="center"/>
    </xf>
    <xf numFmtId="0" fontId="25" fillId="9" borderId="27" xfId="0" applyFont="1" applyFill="1" applyBorder="1" applyAlignment="1">
      <alignment horizontal="center"/>
    </xf>
    <xf numFmtId="0" fontId="25" fillId="9" borderId="47" xfId="0" applyFont="1" applyFill="1" applyBorder="1" applyAlignment="1">
      <alignment horizontal="center"/>
    </xf>
    <xf numFmtId="0" fontId="3" fillId="0" borderId="49" xfId="0" applyFont="1" applyBorder="1" applyAlignment="1">
      <alignment horizontal="center" vertical="center"/>
    </xf>
    <xf numFmtId="0" fontId="3" fillId="4" borderId="29" xfId="0" applyFont="1" applyFill="1" applyBorder="1" applyAlignment="1">
      <alignment horizontal="left" vertical="center" wrapText="1"/>
    </xf>
    <xf numFmtId="0" fontId="3" fillId="0" borderId="36" xfId="0" applyFont="1" applyBorder="1" applyAlignment="1">
      <alignment horizontal="center" vertical="center"/>
    </xf>
    <xf numFmtId="0" fontId="3" fillId="0" borderId="38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center" vertical="center"/>
    </xf>
    <xf numFmtId="0" fontId="3" fillId="0" borderId="39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21" fillId="0" borderId="33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5" fillId="9" borderId="42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12" fillId="5" borderId="25" xfId="0" applyFont="1" applyFill="1" applyBorder="1" applyAlignment="1">
      <alignment horizontal="center" vertical="center" wrapText="1"/>
    </xf>
    <xf numFmtId="0" fontId="12" fillId="5" borderId="26" xfId="0" applyFont="1" applyFill="1" applyBorder="1" applyAlignment="1">
      <alignment horizontal="center" vertical="center" wrapText="1"/>
    </xf>
    <xf numFmtId="0" fontId="12" fillId="5" borderId="27" xfId="0" applyFont="1" applyFill="1" applyBorder="1" applyAlignment="1">
      <alignment horizontal="center" vertical="center" wrapText="1"/>
    </xf>
    <xf numFmtId="0" fontId="24" fillId="9" borderId="31" xfId="0" applyFont="1" applyFill="1" applyBorder="1" applyAlignment="1">
      <alignment horizontal="center" vertical="center"/>
    </xf>
    <xf numFmtId="0" fontId="24" fillId="9" borderId="43" xfId="0" applyFont="1" applyFill="1" applyBorder="1" applyAlignment="1">
      <alignment horizontal="center" vertical="center" wrapText="1"/>
    </xf>
    <xf numFmtId="0" fontId="24" fillId="9" borderId="40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7" fillId="10" borderId="30" xfId="0" applyFont="1" applyFill="1" applyBorder="1" applyAlignment="1">
      <alignment horizontal="center" vertical="center"/>
    </xf>
    <xf numFmtId="0" fontId="4" fillId="10" borderId="30" xfId="0" applyFont="1" applyFill="1" applyBorder="1" applyAlignment="1">
      <alignment horizontal="center" vertical="center"/>
    </xf>
    <xf numFmtId="0" fontId="1" fillId="10" borderId="31" xfId="0" applyFont="1" applyFill="1" applyBorder="1" applyAlignment="1">
      <alignment horizontal="left" vertical="center"/>
    </xf>
    <xf numFmtId="0" fontId="24" fillId="9" borderId="36" xfId="0" applyFont="1" applyFill="1" applyBorder="1" applyAlignment="1">
      <alignment horizontal="center"/>
    </xf>
    <xf numFmtId="0" fontId="24" fillId="9" borderId="37" xfId="0" applyFont="1" applyFill="1" applyBorder="1" applyAlignment="1">
      <alignment horizontal="center"/>
    </xf>
    <xf numFmtId="0" fontId="24" fillId="9" borderId="60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Border="1"/>
    <xf numFmtId="0" fontId="22" fillId="9" borderId="59" xfId="0" applyFont="1" applyFill="1" applyBorder="1" applyAlignment="1">
      <alignment vertical="center"/>
    </xf>
    <xf numFmtId="0" fontId="22" fillId="9" borderId="62" xfId="0" applyFont="1" applyFill="1" applyBorder="1" applyAlignment="1">
      <alignment vertical="center"/>
    </xf>
    <xf numFmtId="0" fontId="24" fillId="9" borderId="63" xfId="0" applyFont="1" applyFill="1" applyBorder="1" applyAlignment="1">
      <alignment horizontal="center" vertical="center"/>
    </xf>
    <xf numFmtId="0" fontId="24" fillId="9" borderId="61" xfId="0" applyFont="1" applyFill="1" applyBorder="1" applyAlignment="1">
      <alignment horizontal="center" vertical="center" wrapText="1"/>
    </xf>
    <xf numFmtId="0" fontId="24" fillId="9" borderId="64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5" fillId="9" borderId="58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25" fillId="9" borderId="56" xfId="0" applyFont="1" applyFill="1" applyBorder="1" applyAlignment="1">
      <alignment horizontal="center" vertical="center"/>
    </xf>
    <xf numFmtId="0" fontId="25" fillId="9" borderId="57" xfId="0" applyFont="1" applyFill="1" applyBorder="1" applyAlignment="1">
      <alignment vertical="center"/>
    </xf>
    <xf numFmtId="0" fontId="25" fillId="9" borderId="57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5" fillId="9" borderId="24" xfId="0" applyFont="1" applyFill="1" applyBorder="1" applyAlignment="1">
      <alignment horizontal="center" vertical="center" wrapText="1"/>
    </xf>
    <xf numFmtId="0" fontId="24" fillId="9" borderId="22" xfId="0" applyFont="1" applyFill="1" applyBorder="1" applyAlignment="1">
      <alignment horizontal="center" vertical="center"/>
    </xf>
    <xf numFmtId="0" fontId="25" fillId="9" borderId="23" xfId="0" applyFont="1" applyFill="1" applyBorder="1" applyAlignment="1">
      <alignment horizontal="center" vertical="center"/>
    </xf>
    <xf numFmtId="0" fontId="11" fillId="7" borderId="22" xfId="0" applyFont="1" applyFill="1" applyBorder="1"/>
    <xf numFmtId="0" fontId="11" fillId="7" borderId="23" xfId="0" applyFont="1" applyFill="1" applyBorder="1"/>
    <xf numFmtId="0" fontId="11" fillId="7" borderId="70" xfId="0" applyFont="1" applyFill="1" applyBorder="1" applyAlignment="1">
      <alignment wrapText="1"/>
    </xf>
    <xf numFmtId="0" fontId="11" fillId="7" borderId="22" xfId="0" applyFont="1" applyFill="1" applyBorder="1" applyAlignment="1">
      <alignment wrapText="1"/>
    </xf>
    <xf numFmtId="0" fontId="25" fillId="9" borderId="22" xfId="0" applyFont="1" applyFill="1" applyBorder="1" applyAlignment="1">
      <alignment horizontal="center" vertical="center"/>
    </xf>
    <xf numFmtId="0" fontId="31" fillId="9" borderId="68" xfId="0" applyFont="1" applyFill="1" applyBorder="1" applyAlignment="1">
      <alignment horizontal="center" vertical="center" wrapText="1"/>
    </xf>
    <xf numFmtId="0" fontId="31" fillId="9" borderId="6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wrapText="1"/>
    </xf>
    <xf numFmtId="0" fontId="9" fillId="2" borderId="14" xfId="0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30" fillId="0" borderId="0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B8CCE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.6.1%20%20%20Reservoir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gri/others/28.Studies%20and%20assignments/102-17-%20Fisheries%20study%20-%20Telangana/Final%20Report/Final%20Report%20-%20Version%205/Contents,%20Annexures%20and%20Appendix%20version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.6.1.1"/>
      <sheetName val="3.6.1.2"/>
      <sheetName val="3.6.1.3"/>
      <sheetName val="3.6.1.4"/>
      <sheetName val="3.6.1.5"/>
      <sheetName val="3.6.1.6"/>
      <sheetName val="3.6.1.7"/>
      <sheetName val="3.6.1.8"/>
      <sheetName val="3.6.1.9"/>
      <sheetName val="3.6.1.10"/>
      <sheetName val="Sheet9"/>
    </sheetNames>
    <sheetDataSet>
      <sheetData sheetId="0">
        <row r="3">
          <cell r="A3" t="str">
            <v>Baseline study for Fisheries Development in Telangana State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ntent "/>
      <sheetName val="Ann list "/>
      <sheetName val="Ann list (1)"/>
      <sheetName val="Ann 3.15"/>
      <sheetName val="Ann4.7"/>
      <sheetName val="Ann 5.2"/>
      <sheetName val="Ann 5.3"/>
      <sheetName val="Ann 5.4"/>
      <sheetName val="Ann 5.8"/>
      <sheetName val="Ann 5.14"/>
      <sheetName val="App list (2)"/>
      <sheetName val="Sheet5"/>
    </sheetNames>
    <sheetDataSet>
      <sheetData sheetId="0"/>
      <sheetData sheetId="1"/>
      <sheetData sheetId="2"/>
      <sheetData sheetId="3">
        <row r="20">
          <cell r="D20" t="str">
            <v>Tank Resources (TKS) for All Districts</v>
          </cell>
        </row>
        <row r="21">
          <cell r="D21" t="str">
            <v>Tank Resources (TKS) for Study Districts</v>
          </cell>
        </row>
        <row r="22">
          <cell r="D22" t="str">
            <v>Departmental tanks (DPT) for All Districts</v>
          </cell>
        </row>
        <row r="23">
          <cell r="D23" t="str">
            <v>Departmental tanks (DPT) for Study Districts</v>
          </cell>
        </row>
        <row r="24">
          <cell r="D24" t="str">
            <v>Grampanchayath (GPT) for All Districts</v>
          </cell>
        </row>
        <row r="25">
          <cell r="D25" t="str">
            <v>Grampanchayath (GPT) for Study Districts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T142"/>
  <sheetViews>
    <sheetView workbookViewId="0">
      <selection activeCell="P1" sqref="P1:Q1"/>
    </sheetView>
  </sheetViews>
  <sheetFormatPr defaultRowHeight="15"/>
  <cols>
    <col min="1" max="1" width="1.140625" customWidth="1"/>
    <col min="2" max="2" width="5.140625" customWidth="1"/>
    <col min="3" max="3" width="13.5703125" customWidth="1"/>
    <col min="11" max="11" width="6.7109375" customWidth="1"/>
    <col min="14" max="14" width="6.42578125" customWidth="1"/>
    <col min="17" max="17" width="11.42578125" bestFit="1" customWidth="1"/>
  </cols>
  <sheetData>
    <row r="1" spans="2:18" ht="15.75" thickBot="1">
      <c r="P1" s="238" t="s">
        <v>108</v>
      </c>
      <c r="Q1" s="239"/>
      <c r="R1" s="103"/>
    </row>
    <row r="2" spans="2:18">
      <c r="R2" s="103"/>
    </row>
    <row r="3" spans="2:18" ht="24.75" customHeight="1">
      <c r="B3" s="240" t="str">
        <f>'[1]3.6.1.1'!$A$3</f>
        <v>Baseline study for Fisheries Development in Telangana State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</row>
    <row r="4" spans="2:18" ht="19.5" customHeight="1">
      <c r="B4" s="294" t="str">
        <f>'[2]Ann 3.15'!$D$20</f>
        <v>Tank Resources (TKS) for All Districts</v>
      </c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</row>
    <row r="5" spans="2:18" ht="15" customHeight="1"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</row>
    <row r="6" spans="2:18">
      <c r="B6" s="228"/>
      <c r="C6" s="226" t="s">
        <v>0</v>
      </c>
      <c r="D6" s="226"/>
      <c r="E6" s="219" t="s">
        <v>1</v>
      </c>
      <c r="F6" s="219"/>
      <c r="G6" s="219"/>
      <c r="H6" s="219" t="s">
        <v>2</v>
      </c>
      <c r="I6" s="219"/>
      <c r="J6" s="219"/>
      <c r="K6" s="219" t="s">
        <v>3</v>
      </c>
      <c r="L6" s="219"/>
      <c r="M6" s="219"/>
      <c r="N6" s="219" t="s">
        <v>4</v>
      </c>
      <c r="O6" s="219"/>
      <c r="P6" s="219"/>
      <c r="Q6" s="220" t="s">
        <v>5</v>
      </c>
    </row>
    <row r="7" spans="2:18">
      <c r="B7" s="228"/>
      <c r="C7" s="226"/>
      <c r="D7" s="226"/>
      <c r="E7" s="109" t="s">
        <v>6</v>
      </c>
      <c r="F7" s="109" t="s">
        <v>7</v>
      </c>
      <c r="G7" s="109" t="s">
        <v>8</v>
      </c>
      <c r="H7" s="109" t="s">
        <v>6</v>
      </c>
      <c r="I7" s="109" t="s">
        <v>7</v>
      </c>
      <c r="J7" s="109" t="s">
        <v>8</v>
      </c>
      <c r="K7" s="109" t="s">
        <v>6</v>
      </c>
      <c r="L7" s="109" t="s">
        <v>7</v>
      </c>
      <c r="M7" s="109" t="s">
        <v>8</v>
      </c>
      <c r="N7" s="109" t="s">
        <v>6</v>
      </c>
      <c r="O7" s="109" t="s">
        <v>7</v>
      </c>
      <c r="P7" s="109" t="s">
        <v>8</v>
      </c>
      <c r="Q7" s="241"/>
    </row>
    <row r="8" spans="2:18" ht="14.1" customHeight="1">
      <c r="B8" s="234">
        <v>1</v>
      </c>
      <c r="C8" s="235" t="s">
        <v>9</v>
      </c>
      <c r="D8" s="106" t="s">
        <v>10</v>
      </c>
      <c r="E8" s="107">
        <v>36</v>
      </c>
      <c r="F8" s="107">
        <v>1713</v>
      </c>
      <c r="G8" s="107">
        <v>857</v>
      </c>
      <c r="H8" s="107">
        <v>26</v>
      </c>
      <c r="I8" s="107">
        <v>1501</v>
      </c>
      <c r="J8" s="107">
        <v>751</v>
      </c>
      <c r="K8" s="107"/>
      <c r="L8" s="107"/>
      <c r="M8" s="107"/>
      <c r="N8" s="107">
        <f>E8+H8+K8</f>
        <v>62</v>
      </c>
      <c r="O8" s="107">
        <f t="shared" ref="O8:P8" si="0">F8+I8+L8</f>
        <v>3214</v>
      </c>
      <c r="P8" s="107">
        <f t="shared" si="0"/>
        <v>1608</v>
      </c>
      <c r="Q8" s="108">
        <f>O8/N8</f>
        <v>51.838709677419352</v>
      </c>
    </row>
    <row r="9" spans="2:18" ht="14.1" customHeight="1">
      <c r="B9" s="210"/>
      <c r="C9" s="236"/>
      <c r="D9" s="83" t="s">
        <v>11</v>
      </c>
      <c r="E9" s="84">
        <v>81</v>
      </c>
      <c r="F9" s="84">
        <v>1274</v>
      </c>
      <c r="G9" s="84">
        <v>637</v>
      </c>
      <c r="H9" s="86"/>
      <c r="I9" s="86"/>
      <c r="J9" s="86"/>
      <c r="K9" s="86"/>
      <c r="L9" s="86"/>
      <c r="M9" s="86"/>
      <c r="N9" s="84">
        <f>E9+H9+K9</f>
        <v>81</v>
      </c>
      <c r="O9" s="84">
        <f>F9+I9+L9</f>
        <v>1274</v>
      </c>
      <c r="P9" s="84">
        <f>G9+J9+M9</f>
        <v>637</v>
      </c>
      <c r="Q9" s="87">
        <f>O9/N9</f>
        <v>15.728395061728396</v>
      </c>
    </row>
    <row r="10" spans="2:18" ht="14.1" customHeight="1">
      <c r="B10" s="88"/>
      <c r="C10" s="159"/>
      <c r="D10" s="90"/>
      <c r="E10" s="91">
        <f>SUM(E8:E9)</f>
        <v>117</v>
      </c>
      <c r="F10" s="91">
        <f t="shared" ref="F10:P10" si="1">SUM(F8:F9)</f>
        <v>2987</v>
      </c>
      <c r="G10" s="91">
        <f t="shared" si="1"/>
        <v>1494</v>
      </c>
      <c r="H10" s="91">
        <f t="shared" si="1"/>
        <v>26</v>
      </c>
      <c r="I10" s="91">
        <f t="shared" si="1"/>
        <v>1501</v>
      </c>
      <c r="J10" s="91">
        <f t="shared" si="1"/>
        <v>751</v>
      </c>
      <c r="K10" s="91">
        <f t="shared" si="1"/>
        <v>0</v>
      </c>
      <c r="L10" s="91">
        <f t="shared" si="1"/>
        <v>0</v>
      </c>
      <c r="M10" s="91">
        <f t="shared" si="1"/>
        <v>0</v>
      </c>
      <c r="N10" s="91">
        <f t="shared" si="1"/>
        <v>143</v>
      </c>
      <c r="O10" s="91">
        <f t="shared" si="1"/>
        <v>4488</v>
      </c>
      <c r="P10" s="91">
        <f t="shared" si="1"/>
        <v>2245</v>
      </c>
      <c r="Q10" s="92"/>
    </row>
    <row r="11" spans="2:18" ht="14.1" customHeight="1">
      <c r="B11" s="232">
        <v>2</v>
      </c>
      <c r="C11" s="237" t="s">
        <v>12</v>
      </c>
      <c r="D11" s="83" t="s">
        <v>10</v>
      </c>
      <c r="E11" s="84">
        <v>46</v>
      </c>
      <c r="F11" s="84">
        <v>1395</v>
      </c>
      <c r="G11" s="84">
        <v>837</v>
      </c>
      <c r="H11" s="84">
        <v>37</v>
      </c>
      <c r="I11" s="84">
        <v>3009</v>
      </c>
      <c r="J11" s="84">
        <v>1794</v>
      </c>
      <c r="K11" s="84"/>
      <c r="L11" s="84"/>
      <c r="M11" s="84"/>
      <c r="N11" s="84">
        <f t="shared" ref="N11:P12" si="2">E11+H11+K11</f>
        <v>83</v>
      </c>
      <c r="O11" s="84">
        <f t="shared" si="2"/>
        <v>4404</v>
      </c>
      <c r="P11" s="84">
        <f t="shared" si="2"/>
        <v>2631</v>
      </c>
      <c r="Q11" s="87">
        <f>O11/N11</f>
        <v>53.060240963855421</v>
      </c>
    </row>
    <row r="12" spans="2:18" ht="14.1" customHeight="1">
      <c r="B12" s="234"/>
      <c r="C12" s="235"/>
      <c r="D12" s="83" t="s">
        <v>11</v>
      </c>
      <c r="E12" s="84">
        <v>387</v>
      </c>
      <c r="F12" s="84">
        <v>2593</v>
      </c>
      <c r="G12" s="84">
        <v>648</v>
      </c>
      <c r="H12" s="84">
        <v>95</v>
      </c>
      <c r="I12" s="84">
        <v>2404</v>
      </c>
      <c r="J12" s="84">
        <v>1202</v>
      </c>
      <c r="K12" s="86"/>
      <c r="L12" s="86"/>
      <c r="M12" s="86"/>
      <c r="N12" s="84">
        <f t="shared" si="2"/>
        <v>482</v>
      </c>
      <c r="O12" s="84">
        <f t="shared" si="2"/>
        <v>4997</v>
      </c>
      <c r="P12" s="84">
        <f t="shared" si="2"/>
        <v>1850</v>
      </c>
      <c r="Q12" s="105">
        <f>O12/N12</f>
        <v>10.367219917012449</v>
      </c>
    </row>
    <row r="13" spans="2:18" ht="14.1" customHeight="1">
      <c r="B13" s="88"/>
      <c r="C13" s="159"/>
      <c r="D13" s="90"/>
      <c r="E13" s="91">
        <f>SUM(E11:E12)</f>
        <v>433</v>
      </c>
      <c r="F13" s="91">
        <f t="shared" ref="F13:P13" si="3">SUM(F11:F12)</f>
        <v>3988</v>
      </c>
      <c r="G13" s="91">
        <f t="shared" si="3"/>
        <v>1485</v>
      </c>
      <c r="H13" s="91">
        <f t="shared" si="3"/>
        <v>132</v>
      </c>
      <c r="I13" s="91">
        <f t="shared" si="3"/>
        <v>5413</v>
      </c>
      <c r="J13" s="91">
        <f t="shared" si="3"/>
        <v>2996</v>
      </c>
      <c r="K13" s="91">
        <f t="shared" si="3"/>
        <v>0</v>
      </c>
      <c r="L13" s="91">
        <f t="shared" si="3"/>
        <v>0</v>
      </c>
      <c r="M13" s="91">
        <f t="shared" si="3"/>
        <v>0</v>
      </c>
      <c r="N13" s="91">
        <f t="shared" si="3"/>
        <v>565</v>
      </c>
      <c r="O13" s="91">
        <f t="shared" si="3"/>
        <v>9401</v>
      </c>
      <c r="P13" s="91">
        <f t="shared" si="3"/>
        <v>4481</v>
      </c>
      <c r="Q13" s="94"/>
    </row>
    <row r="14" spans="2:18" ht="14.1" customHeight="1">
      <c r="B14" s="210">
        <v>3</v>
      </c>
      <c r="C14" s="236" t="s">
        <v>13</v>
      </c>
      <c r="D14" s="83" t="s">
        <v>10</v>
      </c>
      <c r="E14" s="84"/>
      <c r="F14" s="84"/>
      <c r="G14" s="84"/>
      <c r="H14" s="84"/>
      <c r="I14" s="84"/>
      <c r="J14" s="86"/>
      <c r="K14" s="84">
        <v>1</v>
      </c>
      <c r="L14" s="84">
        <v>40</v>
      </c>
      <c r="M14" s="84">
        <v>30</v>
      </c>
      <c r="N14" s="84">
        <f>E14+H14+K14</f>
        <v>1</v>
      </c>
      <c r="O14" s="84">
        <f t="shared" ref="O14:P15" si="4">F14+I14+L14</f>
        <v>40</v>
      </c>
      <c r="P14" s="84">
        <f t="shared" si="4"/>
        <v>30</v>
      </c>
      <c r="Q14" s="105">
        <f>O14/N14</f>
        <v>40</v>
      </c>
    </row>
    <row r="15" spans="2:18" ht="14.1" customHeight="1">
      <c r="B15" s="210"/>
      <c r="C15" s="236"/>
      <c r="D15" s="83" t="s">
        <v>11</v>
      </c>
      <c r="E15" s="86"/>
      <c r="F15" s="86"/>
      <c r="G15" s="86"/>
      <c r="H15" s="86"/>
      <c r="I15" s="86"/>
      <c r="J15" s="86"/>
      <c r="K15" s="86"/>
      <c r="L15" s="86"/>
      <c r="M15" s="86"/>
      <c r="N15" s="84">
        <v>0</v>
      </c>
      <c r="O15" s="84">
        <f t="shared" si="4"/>
        <v>0</v>
      </c>
      <c r="P15" s="84">
        <f t="shared" si="4"/>
        <v>0</v>
      </c>
      <c r="Q15" s="105">
        <v>0</v>
      </c>
    </row>
    <row r="16" spans="2:18" ht="14.1" customHeight="1">
      <c r="B16" s="88"/>
      <c r="C16" s="159"/>
      <c r="D16" s="90"/>
      <c r="E16" s="91">
        <f>SUM(E14:E15)</f>
        <v>0</v>
      </c>
      <c r="F16" s="91">
        <f t="shared" ref="F16:P16" si="5">SUM(F14:F15)</f>
        <v>0</v>
      </c>
      <c r="G16" s="91">
        <f t="shared" si="5"/>
        <v>0</v>
      </c>
      <c r="H16" s="91">
        <f t="shared" si="5"/>
        <v>0</v>
      </c>
      <c r="I16" s="91">
        <f t="shared" si="5"/>
        <v>0</v>
      </c>
      <c r="J16" s="91">
        <f t="shared" si="5"/>
        <v>0</v>
      </c>
      <c r="K16" s="91">
        <f t="shared" si="5"/>
        <v>1</v>
      </c>
      <c r="L16" s="91">
        <f t="shared" si="5"/>
        <v>40</v>
      </c>
      <c r="M16" s="91">
        <f t="shared" si="5"/>
        <v>30</v>
      </c>
      <c r="N16" s="91">
        <f t="shared" si="5"/>
        <v>1</v>
      </c>
      <c r="O16" s="91">
        <f t="shared" si="5"/>
        <v>40</v>
      </c>
      <c r="P16" s="91">
        <f t="shared" si="5"/>
        <v>30</v>
      </c>
      <c r="Q16" s="94"/>
    </row>
    <row r="17" spans="2:17" ht="14.1" customHeight="1">
      <c r="B17" s="210">
        <v>4</v>
      </c>
      <c r="C17" s="211" t="s">
        <v>14</v>
      </c>
      <c r="D17" s="83" t="s">
        <v>10</v>
      </c>
      <c r="E17" s="84">
        <v>35</v>
      </c>
      <c r="F17" s="84">
        <v>1956</v>
      </c>
      <c r="G17" s="84">
        <v>978</v>
      </c>
      <c r="H17" s="84"/>
      <c r="I17" s="84"/>
      <c r="J17" s="84"/>
      <c r="K17" s="84"/>
      <c r="L17" s="84"/>
      <c r="M17" s="84"/>
      <c r="N17" s="84">
        <f>E17+H17+K17</f>
        <v>35</v>
      </c>
      <c r="O17" s="84">
        <f t="shared" ref="O17:P17" si="6">F17+I17+L17</f>
        <v>1956</v>
      </c>
      <c r="P17" s="84">
        <f t="shared" si="6"/>
        <v>978</v>
      </c>
      <c r="Q17" s="93">
        <f>O17/N17</f>
        <v>55.885714285714286</v>
      </c>
    </row>
    <row r="18" spans="2:17" ht="14.1" customHeight="1">
      <c r="B18" s="210"/>
      <c r="C18" s="211"/>
      <c r="D18" s="83" t="s">
        <v>11</v>
      </c>
      <c r="E18" s="95">
        <f>N18</f>
        <v>331</v>
      </c>
      <c r="F18" s="95">
        <f t="shared" ref="F18:G18" si="7">O18</f>
        <v>2080</v>
      </c>
      <c r="G18" s="95">
        <f t="shared" si="7"/>
        <v>1040</v>
      </c>
      <c r="H18" s="84"/>
      <c r="I18" s="84"/>
      <c r="J18" s="84"/>
      <c r="K18" s="84"/>
      <c r="L18" s="84"/>
      <c r="M18" s="86"/>
      <c r="N18" s="95">
        <v>331</v>
      </c>
      <c r="O18" s="95">
        <v>2080</v>
      </c>
      <c r="P18" s="95">
        <v>1040</v>
      </c>
      <c r="Q18" s="93">
        <f>O18/N18</f>
        <v>6.2839879154078551</v>
      </c>
    </row>
    <row r="19" spans="2:17" ht="14.1" customHeight="1">
      <c r="B19" s="88"/>
      <c r="C19" s="159"/>
      <c r="D19" s="97"/>
      <c r="E19" s="91">
        <f>SUM(E17:E18)</f>
        <v>366</v>
      </c>
      <c r="F19" s="91">
        <f t="shared" ref="F19:P19" si="8">SUM(F17:F18)</f>
        <v>4036</v>
      </c>
      <c r="G19" s="91">
        <f t="shared" si="8"/>
        <v>2018</v>
      </c>
      <c r="H19" s="91">
        <f t="shared" si="8"/>
        <v>0</v>
      </c>
      <c r="I19" s="91">
        <f t="shared" si="8"/>
        <v>0</v>
      </c>
      <c r="J19" s="91">
        <f t="shared" si="8"/>
        <v>0</v>
      </c>
      <c r="K19" s="91">
        <f t="shared" si="8"/>
        <v>0</v>
      </c>
      <c r="L19" s="91">
        <f t="shared" si="8"/>
        <v>0</v>
      </c>
      <c r="M19" s="91">
        <f t="shared" si="8"/>
        <v>0</v>
      </c>
      <c r="N19" s="91">
        <f t="shared" si="8"/>
        <v>366</v>
      </c>
      <c r="O19" s="91">
        <f t="shared" si="8"/>
        <v>4036</v>
      </c>
      <c r="P19" s="91">
        <f t="shared" si="8"/>
        <v>2018</v>
      </c>
      <c r="Q19" s="94"/>
    </row>
    <row r="20" spans="2:17" ht="14.1" customHeight="1">
      <c r="B20" s="210">
        <v>5</v>
      </c>
      <c r="C20" s="211" t="s">
        <v>15</v>
      </c>
      <c r="D20" s="83" t="s">
        <v>10</v>
      </c>
      <c r="E20" s="84">
        <v>32</v>
      </c>
      <c r="F20" s="84">
        <v>499</v>
      </c>
      <c r="G20" s="84">
        <v>125</v>
      </c>
      <c r="H20" s="84">
        <v>91</v>
      </c>
      <c r="I20" s="84">
        <v>2410</v>
      </c>
      <c r="J20" s="84">
        <v>1265</v>
      </c>
      <c r="K20" s="84">
        <v>52</v>
      </c>
      <c r="L20" s="84">
        <v>1561</v>
      </c>
      <c r="M20" s="84">
        <v>1171</v>
      </c>
      <c r="N20" s="84">
        <f>E20+H20+K20</f>
        <v>175</v>
      </c>
      <c r="O20" s="84">
        <f>F20+I20+L20</f>
        <v>4470</v>
      </c>
      <c r="P20" s="84">
        <f>G20+J20+M20</f>
        <v>2561</v>
      </c>
      <c r="Q20" s="98">
        <f>O20/N20</f>
        <v>25.542857142857144</v>
      </c>
    </row>
    <row r="21" spans="2:17" ht="14.1" customHeight="1">
      <c r="B21" s="210"/>
      <c r="C21" s="211"/>
      <c r="D21" s="83" t="s">
        <v>11</v>
      </c>
      <c r="E21" s="84">
        <v>274</v>
      </c>
      <c r="F21" s="84">
        <v>1697</v>
      </c>
      <c r="G21" s="84">
        <v>424</v>
      </c>
      <c r="H21" s="86"/>
      <c r="I21" s="86"/>
      <c r="J21" s="86"/>
      <c r="K21" s="86"/>
      <c r="L21" s="86"/>
      <c r="M21" s="86"/>
      <c r="N21" s="84">
        <f>E21+H21+K21</f>
        <v>274</v>
      </c>
      <c r="O21" s="84">
        <f t="shared" ref="O21:P21" si="9">F21+I21+L21</f>
        <v>1697</v>
      </c>
      <c r="P21" s="84">
        <f t="shared" si="9"/>
        <v>424</v>
      </c>
      <c r="Q21" s="98">
        <f>O21/N21</f>
        <v>6.1934306569343063</v>
      </c>
    </row>
    <row r="22" spans="2:17" ht="14.1" customHeight="1">
      <c r="B22" s="88"/>
      <c r="C22" s="159"/>
      <c r="D22" s="97"/>
      <c r="E22" s="91">
        <f>SUM(E20:E21)</f>
        <v>306</v>
      </c>
      <c r="F22" s="91">
        <f>SUM(F20:F21)</f>
        <v>2196</v>
      </c>
      <c r="G22" s="91">
        <f t="shared" ref="G22:P22" si="10">SUM(G20:G21)</f>
        <v>549</v>
      </c>
      <c r="H22" s="91">
        <f t="shared" si="10"/>
        <v>91</v>
      </c>
      <c r="I22" s="91">
        <f t="shared" si="10"/>
        <v>2410</v>
      </c>
      <c r="J22" s="91">
        <f t="shared" si="10"/>
        <v>1265</v>
      </c>
      <c r="K22" s="91">
        <f t="shared" si="10"/>
        <v>52</v>
      </c>
      <c r="L22" s="91">
        <f t="shared" si="10"/>
        <v>1561</v>
      </c>
      <c r="M22" s="91">
        <f t="shared" si="10"/>
        <v>1171</v>
      </c>
      <c r="N22" s="91">
        <f t="shared" si="10"/>
        <v>449</v>
      </c>
      <c r="O22" s="91">
        <f t="shared" si="10"/>
        <v>6167</v>
      </c>
      <c r="P22" s="91">
        <f t="shared" si="10"/>
        <v>2985</v>
      </c>
      <c r="Q22" s="94"/>
    </row>
    <row r="23" spans="2:17" ht="14.1" customHeight="1">
      <c r="B23" s="210">
        <v>6</v>
      </c>
      <c r="C23" s="211" t="s">
        <v>16</v>
      </c>
      <c r="D23" s="83" t="s">
        <v>10</v>
      </c>
      <c r="E23" s="84">
        <v>113</v>
      </c>
      <c r="F23" s="84">
        <v>4891</v>
      </c>
      <c r="G23" s="84">
        <v>2450</v>
      </c>
      <c r="H23" s="84">
        <v>8</v>
      </c>
      <c r="I23" s="84">
        <v>628</v>
      </c>
      <c r="J23" s="84">
        <v>314</v>
      </c>
      <c r="K23" s="84"/>
      <c r="L23" s="84"/>
      <c r="M23" s="84"/>
      <c r="N23" s="84">
        <f>E23+H23+K23</f>
        <v>121</v>
      </c>
      <c r="O23" s="84">
        <f t="shared" ref="O23:P24" si="11">F23+I23+L23</f>
        <v>5519</v>
      </c>
      <c r="P23" s="84">
        <f t="shared" si="11"/>
        <v>2764</v>
      </c>
      <c r="Q23" s="93">
        <f>O23/N23</f>
        <v>45.611570247933884</v>
      </c>
    </row>
    <row r="24" spans="2:17" ht="14.1" customHeight="1">
      <c r="B24" s="210"/>
      <c r="C24" s="211"/>
      <c r="D24" s="83" t="s">
        <v>11</v>
      </c>
      <c r="E24" s="84">
        <v>552</v>
      </c>
      <c r="F24" s="84">
        <v>6833</v>
      </c>
      <c r="G24" s="84">
        <v>3416</v>
      </c>
      <c r="H24" s="86"/>
      <c r="I24" s="86"/>
      <c r="J24" s="86"/>
      <c r="K24" s="86"/>
      <c r="L24" s="86"/>
      <c r="M24" s="86"/>
      <c r="N24" s="84">
        <f>E24+H24+K24</f>
        <v>552</v>
      </c>
      <c r="O24" s="84">
        <f t="shared" si="11"/>
        <v>6833</v>
      </c>
      <c r="P24" s="84">
        <f t="shared" si="11"/>
        <v>3416</v>
      </c>
      <c r="Q24" s="98">
        <f>O24/N24</f>
        <v>12.378623188405797</v>
      </c>
    </row>
    <row r="25" spans="2:17" ht="14.1" customHeight="1">
      <c r="B25" s="88"/>
      <c r="C25" s="159"/>
      <c r="D25" s="97"/>
      <c r="E25" s="91">
        <f>SUM(E23:E24)</f>
        <v>665</v>
      </c>
      <c r="F25" s="91">
        <f t="shared" ref="F25:P25" si="12">SUM(F23:F24)</f>
        <v>11724</v>
      </c>
      <c r="G25" s="91">
        <f t="shared" si="12"/>
        <v>5866</v>
      </c>
      <c r="H25" s="91">
        <f t="shared" si="12"/>
        <v>8</v>
      </c>
      <c r="I25" s="91">
        <f t="shared" si="12"/>
        <v>628</v>
      </c>
      <c r="J25" s="91">
        <f t="shared" si="12"/>
        <v>314</v>
      </c>
      <c r="K25" s="91">
        <f t="shared" si="12"/>
        <v>0</v>
      </c>
      <c r="L25" s="91">
        <f t="shared" si="12"/>
        <v>0</v>
      </c>
      <c r="M25" s="91">
        <f t="shared" si="12"/>
        <v>0</v>
      </c>
      <c r="N25" s="91">
        <f t="shared" si="12"/>
        <v>673</v>
      </c>
      <c r="O25" s="91">
        <f t="shared" si="12"/>
        <v>12352</v>
      </c>
      <c r="P25" s="91">
        <f t="shared" si="12"/>
        <v>6180</v>
      </c>
      <c r="Q25" s="94"/>
    </row>
    <row r="26" spans="2:17" ht="14.1" customHeight="1">
      <c r="B26" s="210">
        <v>7</v>
      </c>
      <c r="C26" s="211" t="s">
        <v>17</v>
      </c>
      <c r="D26" s="83" t="s">
        <v>10</v>
      </c>
      <c r="E26" s="84"/>
      <c r="F26" s="84"/>
      <c r="G26" s="84"/>
      <c r="H26" s="84">
        <v>139</v>
      </c>
      <c r="I26" s="84">
        <v>4601</v>
      </c>
      <c r="J26" s="84">
        <v>2102</v>
      </c>
      <c r="K26" s="84">
        <v>2</v>
      </c>
      <c r="L26" s="84">
        <v>700</v>
      </c>
      <c r="M26" s="84">
        <v>525</v>
      </c>
      <c r="N26" s="84">
        <f t="shared" ref="N26:P27" si="13">E26+H26+K26</f>
        <v>141</v>
      </c>
      <c r="O26" s="84">
        <f t="shared" si="13"/>
        <v>5301</v>
      </c>
      <c r="P26" s="84">
        <f t="shared" si="13"/>
        <v>2627</v>
      </c>
      <c r="Q26" s="93">
        <f>O26/N26</f>
        <v>37.595744680851062</v>
      </c>
    </row>
    <row r="27" spans="2:17" ht="14.1" customHeight="1">
      <c r="B27" s="210"/>
      <c r="C27" s="211"/>
      <c r="D27" s="83" t="s">
        <v>11</v>
      </c>
      <c r="E27" s="84">
        <v>526</v>
      </c>
      <c r="F27" s="84">
        <v>6271</v>
      </c>
      <c r="G27" s="84">
        <v>3136</v>
      </c>
      <c r="H27" s="86"/>
      <c r="I27" s="86"/>
      <c r="J27" s="86"/>
      <c r="K27" s="86"/>
      <c r="L27" s="86"/>
      <c r="M27" s="86"/>
      <c r="N27" s="84">
        <f t="shared" si="13"/>
        <v>526</v>
      </c>
      <c r="O27" s="84">
        <f t="shared" si="13"/>
        <v>6271</v>
      </c>
      <c r="P27" s="84">
        <f t="shared" si="13"/>
        <v>3136</v>
      </c>
      <c r="Q27" s="98">
        <f>O27/N27</f>
        <v>11.922053231939163</v>
      </c>
    </row>
    <row r="28" spans="2:17" ht="14.1" customHeight="1">
      <c r="B28" s="88"/>
      <c r="C28" s="159"/>
      <c r="D28" s="97"/>
      <c r="E28" s="91">
        <f>SUM(E26:E27)</f>
        <v>526</v>
      </c>
      <c r="F28" s="91">
        <f t="shared" ref="F28:P28" si="14">SUM(F26:F27)</f>
        <v>6271</v>
      </c>
      <c r="G28" s="91">
        <f t="shared" si="14"/>
        <v>3136</v>
      </c>
      <c r="H28" s="91">
        <f t="shared" si="14"/>
        <v>139</v>
      </c>
      <c r="I28" s="91">
        <f t="shared" si="14"/>
        <v>4601</v>
      </c>
      <c r="J28" s="91">
        <f t="shared" si="14"/>
        <v>2102</v>
      </c>
      <c r="K28" s="91">
        <f t="shared" si="14"/>
        <v>2</v>
      </c>
      <c r="L28" s="91">
        <f t="shared" si="14"/>
        <v>700</v>
      </c>
      <c r="M28" s="91">
        <f t="shared" si="14"/>
        <v>525</v>
      </c>
      <c r="N28" s="91">
        <f t="shared" si="14"/>
        <v>667</v>
      </c>
      <c r="O28" s="91">
        <f t="shared" si="14"/>
        <v>11572</v>
      </c>
      <c r="P28" s="91">
        <f t="shared" si="14"/>
        <v>5763</v>
      </c>
      <c r="Q28" s="99"/>
    </row>
    <row r="29" spans="2:17" ht="14.1" customHeight="1">
      <c r="B29" s="210">
        <v>8</v>
      </c>
      <c r="C29" s="211" t="s">
        <v>18</v>
      </c>
      <c r="D29" s="83" t="s">
        <v>10</v>
      </c>
      <c r="E29" s="84">
        <v>35</v>
      </c>
      <c r="F29" s="84">
        <v>948</v>
      </c>
      <c r="G29" s="84">
        <v>259</v>
      </c>
      <c r="H29" s="84">
        <v>69</v>
      </c>
      <c r="I29" s="84">
        <v>2327</v>
      </c>
      <c r="J29" s="84">
        <v>1145</v>
      </c>
      <c r="K29" s="84">
        <v>4</v>
      </c>
      <c r="L29" s="84">
        <v>259</v>
      </c>
      <c r="M29" s="84">
        <v>194</v>
      </c>
      <c r="N29" s="84">
        <f t="shared" ref="N29:P30" si="15">E29+H29+K29</f>
        <v>108</v>
      </c>
      <c r="O29" s="84">
        <f t="shared" si="15"/>
        <v>3534</v>
      </c>
      <c r="P29" s="84">
        <f t="shared" si="15"/>
        <v>1598</v>
      </c>
      <c r="Q29" s="93">
        <f>O29/N29</f>
        <v>32.722222222222221</v>
      </c>
    </row>
    <row r="30" spans="2:17" ht="14.1" customHeight="1">
      <c r="B30" s="210"/>
      <c r="C30" s="211"/>
      <c r="D30" s="83" t="s">
        <v>11</v>
      </c>
      <c r="E30" s="84">
        <v>254</v>
      </c>
      <c r="F30" s="84">
        <v>3656</v>
      </c>
      <c r="G30" s="84">
        <v>936</v>
      </c>
      <c r="H30" s="86"/>
      <c r="I30" s="86"/>
      <c r="J30" s="86"/>
      <c r="K30" s="86"/>
      <c r="L30" s="86"/>
      <c r="M30" s="86"/>
      <c r="N30" s="84">
        <f t="shared" si="15"/>
        <v>254</v>
      </c>
      <c r="O30" s="84">
        <f t="shared" si="15"/>
        <v>3656</v>
      </c>
      <c r="P30" s="84">
        <f t="shared" si="15"/>
        <v>936</v>
      </c>
      <c r="Q30" s="98">
        <f>O30/N30</f>
        <v>14.393700787401574</v>
      </c>
    </row>
    <row r="31" spans="2:17" ht="14.1" customHeight="1">
      <c r="B31" s="88"/>
      <c r="C31" s="159"/>
      <c r="D31" s="97"/>
      <c r="E31" s="91">
        <f>SUM(E29:E30)</f>
        <v>289</v>
      </c>
      <c r="F31" s="91">
        <f t="shared" ref="F31:M31" si="16">SUM(F29:F30)</f>
        <v>4604</v>
      </c>
      <c r="G31" s="91">
        <f t="shared" si="16"/>
        <v>1195</v>
      </c>
      <c r="H31" s="91">
        <f t="shared" si="16"/>
        <v>69</v>
      </c>
      <c r="I31" s="91">
        <f t="shared" si="16"/>
        <v>2327</v>
      </c>
      <c r="J31" s="91">
        <f t="shared" si="16"/>
        <v>1145</v>
      </c>
      <c r="K31" s="91">
        <f t="shared" si="16"/>
        <v>4</v>
      </c>
      <c r="L31" s="91">
        <f t="shared" si="16"/>
        <v>259</v>
      </c>
      <c r="M31" s="91">
        <f t="shared" si="16"/>
        <v>194</v>
      </c>
      <c r="N31" s="91">
        <f>SUM(N29:N30)</f>
        <v>362</v>
      </c>
      <c r="O31" s="91">
        <f>SUM(O29:O30)</f>
        <v>7190</v>
      </c>
      <c r="P31" s="91">
        <f>SUM(P29:P30)</f>
        <v>2534</v>
      </c>
      <c r="Q31" s="100"/>
    </row>
    <row r="32" spans="2:17" ht="14.1" customHeight="1">
      <c r="B32" s="210">
        <v>9</v>
      </c>
      <c r="C32" s="211" t="s">
        <v>19</v>
      </c>
      <c r="D32" s="83" t="s">
        <v>10</v>
      </c>
      <c r="E32" s="84">
        <v>60</v>
      </c>
      <c r="F32" s="84">
        <v>1098</v>
      </c>
      <c r="G32" s="84">
        <v>275</v>
      </c>
      <c r="H32" s="84">
        <v>53</v>
      </c>
      <c r="I32" s="84">
        <v>1445</v>
      </c>
      <c r="J32" s="84">
        <v>723</v>
      </c>
      <c r="K32" s="84">
        <v>24</v>
      </c>
      <c r="L32" s="84">
        <v>504</v>
      </c>
      <c r="M32" s="84">
        <v>378</v>
      </c>
      <c r="N32" s="84">
        <f>E32+H32+K32</f>
        <v>137</v>
      </c>
      <c r="O32" s="84">
        <f t="shared" ref="O32:P33" si="17">F32+I32+L32</f>
        <v>3047</v>
      </c>
      <c r="P32" s="84">
        <f t="shared" si="17"/>
        <v>1376</v>
      </c>
      <c r="Q32" s="93">
        <f>O32/N32</f>
        <v>22.240875912408757</v>
      </c>
    </row>
    <row r="33" spans="2:17" ht="14.1" customHeight="1">
      <c r="B33" s="210"/>
      <c r="C33" s="211"/>
      <c r="D33" s="83" t="s">
        <v>11</v>
      </c>
      <c r="E33" s="84">
        <v>279</v>
      </c>
      <c r="F33" s="84">
        <v>2567</v>
      </c>
      <c r="G33" s="84">
        <v>1925</v>
      </c>
      <c r="H33" s="86"/>
      <c r="I33" s="86"/>
      <c r="J33" s="86"/>
      <c r="K33" s="86"/>
      <c r="L33" s="86"/>
      <c r="M33" s="86"/>
      <c r="N33" s="84">
        <f>E33+H33+K33</f>
        <v>279</v>
      </c>
      <c r="O33" s="84">
        <f t="shared" si="17"/>
        <v>2567</v>
      </c>
      <c r="P33" s="84">
        <f t="shared" si="17"/>
        <v>1925</v>
      </c>
      <c r="Q33" s="98">
        <f>O33/N33</f>
        <v>9.2007168458781354</v>
      </c>
    </row>
    <row r="34" spans="2:17" ht="14.1" customHeight="1">
      <c r="B34" s="88"/>
      <c r="C34" s="159"/>
      <c r="D34" s="97"/>
      <c r="E34" s="91">
        <f>SUM(E32:E33)</f>
        <v>339</v>
      </c>
      <c r="F34" s="91">
        <f t="shared" ref="F34:P34" si="18">SUM(F32:F33)</f>
        <v>3665</v>
      </c>
      <c r="G34" s="91">
        <f t="shared" si="18"/>
        <v>2200</v>
      </c>
      <c r="H34" s="91">
        <f t="shared" si="18"/>
        <v>53</v>
      </c>
      <c r="I34" s="91">
        <f t="shared" si="18"/>
        <v>1445</v>
      </c>
      <c r="J34" s="91">
        <f t="shared" si="18"/>
        <v>723</v>
      </c>
      <c r="K34" s="91">
        <f t="shared" si="18"/>
        <v>24</v>
      </c>
      <c r="L34" s="91">
        <f t="shared" si="18"/>
        <v>504</v>
      </c>
      <c r="M34" s="91">
        <f t="shared" si="18"/>
        <v>378</v>
      </c>
      <c r="N34" s="91">
        <f t="shared" si="18"/>
        <v>416</v>
      </c>
      <c r="O34" s="91">
        <f t="shared" si="18"/>
        <v>5614</v>
      </c>
      <c r="P34" s="91">
        <f t="shared" si="18"/>
        <v>3301</v>
      </c>
      <c r="Q34" s="92"/>
    </row>
    <row r="35" spans="2:17" ht="14.1" customHeight="1">
      <c r="B35" s="210">
        <v>10</v>
      </c>
      <c r="C35" s="211" t="s">
        <v>20</v>
      </c>
      <c r="D35" s="83" t="s">
        <v>10</v>
      </c>
      <c r="E35" s="84"/>
      <c r="F35" s="84"/>
      <c r="G35" s="84"/>
      <c r="H35" s="84">
        <v>182</v>
      </c>
      <c r="I35" s="84">
        <v>10842</v>
      </c>
      <c r="J35" s="84">
        <v>5421</v>
      </c>
      <c r="K35" s="84">
        <v>8</v>
      </c>
      <c r="L35" s="84">
        <v>825</v>
      </c>
      <c r="M35" s="84">
        <v>619</v>
      </c>
      <c r="N35" s="84">
        <f>E35+H35+K35</f>
        <v>190</v>
      </c>
      <c r="O35" s="84">
        <f>F35+I35+L35</f>
        <v>11667</v>
      </c>
      <c r="P35" s="84">
        <f>G35+J35+M35</f>
        <v>6040</v>
      </c>
      <c r="Q35" s="93">
        <f>O35/N35</f>
        <v>61.405263157894737</v>
      </c>
    </row>
    <row r="36" spans="2:17" ht="14.1" customHeight="1">
      <c r="B36" s="210"/>
      <c r="C36" s="211"/>
      <c r="D36" s="83" t="s">
        <v>11</v>
      </c>
      <c r="E36" s="84">
        <v>968</v>
      </c>
      <c r="F36" s="84">
        <v>10546</v>
      </c>
      <c r="G36" s="84">
        <v>5273</v>
      </c>
      <c r="H36" s="86"/>
      <c r="I36" s="86"/>
      <c r="J36" s="86"/>
      <c r="K36" s="86"/>
      <c r="L36" s="86"/>
      <c r="M36" s="86"/>
      <c r="N36" s="84">
        <f>E36+H36+K36</f>
        <v>968</v>
      </c>
      <c r="O36" s="84">
        <f>F36+I36+L36</f>
        <v>10546</v>
      </c>
      <c r="P36" s="84">
        <f t="shared" ref="P36" si="19">G36+J36+M36</f>
        <v>5273</v>
      </c>
      <c r="Q36" s="98">
        <f>O36/N36</f>
        <v>10.894628099173554</v>
      </c>
    </row>
    <row r="37" spans="2:17" ht="14.1" customHeight="1">
      <c r="B37" s="88"/>
      <c r="C37" s="159"/>
      <c r="D37" s="97"/>
      <c r="E37" s="91">
        <f>SUM(E35:E36)</f>
        <v>968</v>
      </c>
      <c r="F37" s="91">
        <f t="shared" ref="F37:N37" si="20">SUM(F35:F36)</f>
        <v>10546</v>
      </c>
      <c r="G37" s="91">
        <f t="shared" si="20"/>
        <v>5273</v>
      </c>
      <c r="H37" s="91">
        <f t="shared" si="20"/>
        <v>182</v>
      </c>
      <c r="I37" s="91">
        <f t="shared" si="20"/>
        <v>10842</v>
      </c>
      <c r="J37" s="91">
        <f t="shared" si="20"/>
        <v>5421</v>
      </c>
      <c r="K37" s="91">
        <f t="shared" si="20"/>
        <v>8</v>
      </c>
      <c r="L37" s="91">
        <f t="shared" si="20"/>
        <v>825</v>
      </c>
      <c r="M37" s="91">
        <f t="shared" si="20"/>
        <v>619</v>
      </c>
      <c r="N37" s="91">
        <f t="shared" si="20"/>
        <v>1158</v>
      </c>
      <c r="O37" s="91">
        <f>SUM(O35:O36)</f>
        <v>22213</v>
      </c>
      <c r="P37" s="91">
        <f>SUM(P35:P36)</f>
        <v>11313</v>
      </c>
      <c r="Q37" s="92"/>
    </row>
    <row r="38" spans="2:17" ht="14.1" customHeight="1">
      <c r="B38" s="210">
        <v>11</v>
      </c>
      <c r="C38" s="211" t="s">
        <v>21</v>
      </c>
      <c r="D38" s="83" t="s">
        <v>10</v>
      </c>
      <c r="E38" s="84">
        <v>3</v>
      </c>
      <c r="F38" s="84">
        <v>52</v>
      </c>
      <c r="G38" s="84">
        <v>26</v>
      </c>
      <c r="H38" s="84">
        <v>36</v>
      </c>
      <c r="I38" s="84">
        <v>1357</v>
      </c>
      <c r="J38" s="84">
        <v>679</v>
      </c>
      <c r="K38" s="84"/>
      <c r="L38" s="84"/>
      <c r="M38" s="84"/>
      <c r="N38" s="84">
        <f>E38+H38+K38</f>
        <v>39</v>
      </c>
      <c r="O38" s="84">
        <f t="shared" ref="O38:P39" si="21">F38+I38+L38</f>
        <v>1409</v>
      </c>
      <c r="P38" s="84">
        <f t="shared" si="21"/>
        <v>705</v>
      </c>
      <c r="Q38" s="93">
        <f>O38/N38</f>
        <v>36.128205128205131</v>
      </c>
    </row>
    <row r="39" spans="2:17" ht="14.1" customHeight="1">
      <c r="B39" s="210"/>
      <c r="C39" s="211"/>
      <c r="D39" s="83" t="s">
        <v>11</v>
      </c>
      <c r="E39" s="84">
        <v>427</v>
      </c>
      <c r="F39" s="84">
        <v>1319</v>
      </c>
      <c r="G39" s="84">
        <v>660</v>
      </c>
      <c r="H39" s="84">
        <v>43</v>
      </c>
      <c r="I39" s="84">
        <v>1865</v>
      </c>
      <c r="J39" s="84">
        <v>933</v>
      </c>
      <c r="K39" s="84"/>
      <c r="L39" s="84"/>
      <c r="M39" s="84"/>
      <c r="N39" s="84">
        <f>E39+H39+K39</f>
        <v>470</v>
      </c>
      <c r="O39" s="84">
        <f t="shared" si="21"/>
        <v>3184</v>
      </c>
      <c r="P39" s="84">
        <f t="shared" si="21"/>
        <v>1593</v>
      </c>
      <c r="Q39" s="98">
        <f>O39/N39</f>
        <v>6.774468085106383</v>
      </c>
    </row>
    <row r="40" spans="2:17" ht="14.1" customHeight="1">
      <c r="B40" s="88"/>
      <c r="C40" s="159"/>
      <c r="D40" s="97"/>
      <c r="E40" s="91">
        <f>SUM(E38:E39)</f>
        <v>430</v>
      </c>
      <c r="F40" s="91">
        <f t="shared" ref="F40:P40" si="22">SUM(F38:F39)</f>
        <v>1371</v>
      </c>
      <c r="G40" s="91">
        <f t="shared" si="22"/>
        <v>686</v>
      </c>
      <c r="H40" s="91">
        <f t="shared" si="22"/>
        <v>79</v>
      </c>
      <c r="I40" s="91">
        <f t="shared" si="22"/>
        <v>3222</v>
      </c>
      <c r="J40" s="91">
        <f t="shared" si="22"/>
        <v>1612</v>
      </c>
      <c r="K40" s="91">
        <f t="shared" si="22"/>
        <v>0</v>
      </c>
      <c r="L40" s="91">
        <f t="shared" si="22"/>
        <v>0</v>
      </c>
      <c r="M40" s="91">
        <f t="shared" si="22"/>
        <v>0</v>
      </c>
      <c r="N40" s="91">
        <f t="shared" si="22"/>
        <v>509</v>
      </c>
      <c r="O40" s="91">
        <f t="shared" si="22"/>
        <v>4593</v>
      </c>
      <c r="P40" s="91">
        <f t="shared" si="22"/>
        <v>2298</v>
      </c>
      <c r="Q40" s="99"/>
    </row>
    <row r="41" spans="2:17" ht="14.1" customHeight="1">
      <c r="B41" s="210">
        <v>12</v>
      </c>
      <c r="C41" s="211" t="s">
        <v>22</v>
      </c>
      <c r="D41" s="83" t="s">
        <v>10</v>
      </c>
      <c r="E41" s="84"/>
      <c r="F41" s="84"/>
      <c r="G41" s="84"/>
      <c r="H41" s="84">
        <v>202</v>
      </c>
      <c r="I41" s="84">
        <v>8964</v>
      </c>
      <c r="J41" s="84">
        <v>4482</v>
      </c>
      <c r="K41" s="84">
        <v>8</v>
      </c>
      <c r="L41" s="84">
        <v>1594</v>
      </c>
      <c r="M41" s="84">
        <v>1196</v>
      </c>
      <c r="N41" s="85">
        <f>E41+H41+K41</f>
        <v>210</v>
      </c>
      <c r="O41" s="85">
        <f>F41+I41+L41</f>
        <v>10558</v>
      </c>
      <c r="P41" s="85">
        <f>G41+J41+M41</f>
        <v>5678</v>
      </c>
      <c r="Q41" s="93">
        <f>O41/N41</f>
        <v>50.276190476190479</v>
      </c>
    </row>
    <row r="42" spans="2:17" ht="14.1" customHeight="1">
      <c r="B42" s="232"/>
      <c r="C42" s="233"/>
      <c r="D42" s="112" t="s">
        <v>11</v>
      </c>
      <c r="E42" s="113">
        <v>784</v>
      </c>
      <c r="F42" s="113">
        <v>16336</v>
      </c>
      <c r="G42" s="113">
        <v>8168</v>
      </c>
      <c r="H42" s="114"/>
      <c r="I42" s="114"/>
      <c r="J42" s="114"/>
      <c r="K42" s="114"/>
      <c r="L42" s="114"/>
      <c r="M42" s="114"/>
      <c r="N42" s="115">
        <f>E42+H42+K42</f>
        <v>784</v>
      </c>
      <c r="O42" s="115">
        <f>F42+I42+L42</f>
        <v>16336</v>
      </c>
      <c r="P42" s="115">
        <f t="shared" ref="P42" si="23">G42+J42+M42</f>
        <v>8168</v>
      </c>
      <c r="Q42" s="116">
        <f>O42/N42</f>
        <v>20.836734693877553</v>
      </c>
    </row>
    <row r="43" spans="2:17" ht="14.1" customHeight="1">
      <c r="B43" s="117"/>
      <c r="C43" s="118"/>
      <c r="D43" s="119"/>
      <c r="E43" s="120">
        <f>SUM(E41:E42)</f>
        <v>784</v>
      </c>
      <c r="F43" s="120">
        <f t="shared" ref="F43:P43" si="24">SUM(F41:F42)</f>
        <v>16336</v>
      </c>
      <c r="G43" s="120">
        <f t="shared" si="24"/>
        <v>8168</v>
      </c>
      <c r="H43" s="120">
        <f t="shared" si="24"/>
        <v>202</v>
      </c>
      <c r="I43" s="120">
        <f t="shared" si="24"/>
        <v>8964</v>
      </c>
      <c r="J43" s="120">
        <f t="shared" si="24"/>
        <v>4482</v>
      </c>
      <c r="K43" s="120">
        <f t="shared" si="24"/>
        <v>8</v>
      </c>
      <c r="L43" s="120">
        <f t="shared" si="24"/>
        <v>1594</v>
      </c>
      <c r="M43" s="120">
        <f t="shared" si="24"/>
        <v>1196</v>
      </c>
      <c r="N43" s="120">
        <f t="shared" si="24"/>
        <v>994</v>
      </c>
      <c r="O43" s="120">
        <f t="shared" si="24"/>
        <v>26894</v>
      </c>
      <c r="P43" s="120">
        <f t="shared" si="24"/>
        <v>13846</v>
      </c>
      <c r="Q43" s="121"/>
    </row>
    <row r="49" spans="2:17" ht="15" customHeight="1">
      <c r="B49" s="228"/>
      <c r="C49" s="226" t="s">
        <v>0</v>
      </c>
      <c r="D49" s="226"/>
      <c r="E49" s="219" t="s">
        <v>1</v>
      </c>
      <c r="F49" s="219"/>
      <c r="G49" s="219"/>
      <c r="H49" s="219" t="s">
        <v>2</v>
      </c>
      <c r="I49" s="219"/>
      <c r="J49" s="219"/>
      <c r="K49" s="219" t="s">
        <v>3</v>
      </c>
      <c r="L49" s="219"/>
      <c r="M49" s="219"/>
      <c r="N49" s="219" t="s">
        <v>4</v>
      </c>
      <c r="O49" s="219"/>
      <c r="P49" s="219"/>
      <c r="Q49" s="220" t="s">
        <v>5</v>
      </c>
    </row>
    <row r="50" spans="2:17">
      <c r="B50" s="229"/>
      <c r="C50" s="227"/>
      <c r="D50" s="227"/>
      <c r="E50" s="123" t="s">
        <v>6</v>
      </c>
      <c r="F50" s="123" t="s">
        <v>7</v>
      </c>
      <c r="G50" s="123" t="s">
        <v>8</v>
      </c>
      <c r="H50" s="123" t="s">
        <v>6</v>
      </c>
      <c r="I50" s="123" t="s">
        <v>7</v>
      </c>
      <c r="J50" s="123" t="s">
        <v>8</v>
      </c>
      <c r="K50" s="123" t="s">
        <v>6</v>
      </c>
      <c r="L50" s="123" t="s">
        <v>7</v>
      </c>
      <c r="M50" s="123" t="s">
        <v>8</v>
      </c>
      <c r="N50" s="123" t="s">
        <v>6</v>
      </c>
      <c r="O50" s="123" t="s">
        <v>7</v>
      </c>
      <c r="P50" s="123" t="s">
        <v>8</v>
      </c>
      <c r="Q50" s="221"/>
    </row>
    <row r="51" spans="2:17">
      <c r="B51" s="230">
        <v>13</v>
      </c>
      <c r="C51" s="225" t="s">
        <v>23</v>
      </c>
      <c r="D51" s="124" t="s">
        <v>10</v>
      </c>
      <c r="E51" s="125">
        <v>120</v>
      </c>
      <c r="F51" s="125">
        <v>7271</v>
      </c>
      <c r="G51" s="125">
        <v>1862</v>
      </c>
      <c r="H51" s="125">
        <v>123</v>
      </c>
      <c r="I51" s="125">
        <v>5724</v>
      </c>
      <c r="J51" s="125">
        <v>2816</v>
      </c>
      <c r="K51" s="125"/>
      <c r="L51" s="125"/>
      <c r="M51" s="125"/>
      <c r="N51" s="125">
        <f>E51+H51+K51</f>
        <v>243</v>
      </c>
      <c r="O51" s="125">
        <f t="shared" ref="O51:P52" si="25">F51+I51+L51</f>
        <v>12995</v>
      </c>
      <c r="P51" s="125">
        <f t="shared" si="25"/>
        <v>4678</v>
      </c>
      <c r="Q51" s="126">
        <f>O51/N51</f>
        <v>53.477366255144034</v>
      </c>
    </row>
    <row r="52" spans="2:17">
      <c r="B52" s="230"/>
      <c r="C52" s="225"/>
      <c r="D52" s="124" t="s">
        <v>11</v>
      </c>
      <c r="E52" s="125">
        <v>418</v>
      </c>
      <c r="F52" s="125">
        <v>2508</v>
      </c>
      <c r="G52" s="125">
        <v>1255</v>
      </c>
      <c r="H52" s="127"/>
      <c r="I52" s="127"/>
      <c r="J52" s="127"/>
      <c r="K52" s="127"/>
      <c r="L52" s="127"/>
      <c r="M52" s="127"/>
      <c r="N52" s="125">
        <f>E52+H52+K52</f>
        <v>418</v>
      </c>
      <c r="O52" s="125">
        <f t="shared" si="25"/>
        <v>2508</v>
      </c>
      <c r="P52" s="125">
        <f t="shared" si="25"/>
        <v>1255</v>
      </c>
      <c r="Q52" s="128">
        <f>O52/N52</f>
        <v>6</v>
      </c>
    </row>
    <row r="53" spans="2:17">
      <c r="B53" s="136"/>
      <c r="C53" s="160"/>
      <c r="D53" s="137"/>
      <c r="E53" s="138">
        <f>SUM(E51:E52)</f>
        <v>538</v>
      </c>
      <c r="F53" s="138">
        <f t="shared" ref="F53:P53" si="26">SUM(F51:F52)</f>
        <v>9779</v>
      </c>
      <c r="G53" s="138">
        <f t="shared" si="26"/>
        <v>3117</v>
      </c>
      <c r="H53" s="138">
        <f t="shared" si="26"/>
        <v>123</v>
      </c>
      <c r="I53" s="138">
        <f t="shared" si="26"/>
        <v>5724</v>
      </c>
      <c r="J53" s="138">
        <f t="shared" si="26"/>
        <v>2816</v>
      </c>
      <c r="K53" s="138">
        <f t="shared" si="26"/>
        <v>0</v>
      </c>
      <c r="L53" s="138">
        <f t="shared" si="26"/>
        <v>0</v>
      </c>
      <c r="M53" s="138">
        <f t="shared" si="26"/>
        <v>0</v>
      </c>
      <c r="N53" s="138">
        <f t="shared" si="26"/>
        <v>661</v>
      </c>
      <c r="O53" s="138">
        <f t="shared" si="26"/>
        <v>15503</v>
      </c>
      <c r="P53" s="138">
        <f t="shared" si="26"/>
        <v>5933</v>
      </c>
      <c r="Q53" s="139"/>
    </row>
    <row r="54" spans="2:17">
      <c r="B54" s="230">
        <v>14</v>
      </c>
      <c r="C54" s="225" t="s">
        <v>24</v>
      </c>
      <c r="D54" s="124" t="s">
        <v>10</v>
      </c>
      <c r="E54" s="125">
        <v>35</v>
      </c>
      <c r="F54" s="125">
        <v>1290</v>
      </c>
      <c r="G54" s="125">
        <v>335</v>
      </c>
      <c r="H54" s="125">
        <v>72</v>
      </c>
      <c r="I54" s="125">
        <v>2795</v>
      </c>
      <c r="J54" s="125">
        <v>1398</v>
      </c>
      <c r="K54" s="125">
        <v>2</v>
      </c>
      <c r="L54" s="125">
        <v>196</v>
      </c>
      <c r="M54" s="125">
        <v>147</v>
      </c>
      <c r="N54" s="125">
        <f>E54+H54+K54</f>
        <v>109</v>
      </c>
      <c r="O54" s="125">
        <f t="shared" ref="O54:P55" si="27">F54+I54+L54</f>
        <v>4281</v>
      </c>
      <c r="P54" s="125">
        <f t="shared" si="27"/>
        <v>1880</v>
      </c>
      <c r="Q54" s="126">
        <f>O54/N54</f>
        <v>39.275229357798167</v>
      </c>
    </row>
    <row r="55" spans="2:17">
      <c r="B55" s="230"/>
      <c r="C55" s="225"/>
      <c r="D55" s="124" t="s">
        <v>11</v>
      </c>
      <c r="E55" s="125">
        <v>161</v>
      </c>
      <c r="F55" s="125">
        <v>2438</v>
      </c>
      <c r="G55" s="125">
        <v>639</v>
      </c>
      <c r="H55" s="127"/>
      <c r="I55" s="127"/>
      <c r="J55" s="127"/>
      <c r="K55" s="127"/>
      <c r="L55" s="127"/>
      <c r="M55" s="127"/>
      <c r="N55" s="125">
        <f>E55+H55+K55</f>
        <v>161</v>
      </c>
      <c r="O55" s="125">
        <f t="shared" si="27"/>
        <v>2438</v>
      </c>
      <c r="P55" s="125">
        <f t="shared" si="27"/>
        <v>639</v>
      </c>
      <c r="Q55" s="128">
        <f>O55/N55</f>
        <v>15.142857142857142</v>
      </c>
    </row>
    <row r="56" spans="2:17">
      <c r="B56" s="136"/>
      <c r="C56" s="160"/>
      <c r="D56" s="137"/>
      <c r="E56" s="138">
        <f>SUM(E54:E55)</f>
        <v>196</v>
      </c>
      <c r="F56" s="138">
        <f t="shared" ref="F56:P56" si="28">SUM(F54:F55)</f>
        <v>3728</v>
      </c>
      <c r="G56" s="138">
        <f t="shared" si="28"/>
        <v>974</v>
      </c>
      <c r="H56" s="138">
        <f t="shared" si="28"/>
        <v>72</v>
      </c>
      <c r="I56" s="138">
        <f t="shared" si="28"/>
        <v>2795</v>
      </c>
      <c r="J56" s="138">
        <f t="shared" si="28"/>
        <v>1398</v>
      </c>
      <c r="K56" s="138">
        <f t="shared" si="28"/>
        <v>2</v>
      </c>
      <c r="L56" s="138">
        <f t="shared" si="28"/>
        <v>196</v>
      </c>
      <c r="M56" s="138">
        <f t="shared" si="28"/>
        <v>147</v>
      </c>
      <c r="N56" s="138">
        <f t="shared" si="28"/>
        <v>270</v>
      </c>
      <c r="O56" s="138">
        <f t="shared" si="28"/>
        <v>6719</v>
      </c>
      <c r="P56" s="138">
        <f t="shared" si="28"/>
        <v>2519</v>
      </c>
      <c r="Q56" s="139"/>
    </row>
    <row r="57" spans="2:17">
      <c r="B57" s="230">
        <v>15</v>
      </c>
      <c r="C57" s="225" t="s">
        <v>25</v>
      </c>
      <c r="D57" s="124" t="s">
        <v>10</v>
      </c>
      <c r="E57" s="125">
        <v>1</v>
      </c>
      <c r="F57" s="125">
        <v>23</v>
      </c>
      <c r="G57" s="125">
        <v>6</v>
      </c>
      <c r="H57" s="125">
        <v>305</v>
      </c>
      <c r="I57" s="125">
        <v>19971</v>
      </c>
      <c r="J57" s="125">
        <v>9933</v>
      </c>
      <c r="K57" s="125">
        <v>9</v>
      </c>
      <c r="L57" s="125">
        <v>1858</v>
      </c>
      <c r="M57" s="125">
        <v>1381</v>
      </c>
      <c r="N57" s="125">
        <f>E57+H57+K57</f>
        <v>315</v>
      </c>
      <c r="O57" s="125">
        <f t="shared" ref="O57:P58" si="29">F57+I57+L57</f>
        <v>21852</v>
      </c>
      <c r="P57" s="125">
        <f t="shared" si="29"/>
        <v>11320</v>
      </c>
      <c r="Q57" s="126">
        <f>O57/N57</f>
        <v>69.371428571428567</v>
      </c>
    </row>
    <row r="58" spans="2:17">
      <c r="B58" s="230"/>
      <c r="C58" s="225"/>
      <c r="D58" s="124" t="s">
        <v>11</v>
      </c>
      <c r="E58" s="125">
        <v>2160</v>
      </c>
      <c r="F58" s="125">
        <v>9464</v>
      </c>
      <c r="G58" s="125">
        <v>2366</v>
      </c>
      <c r="H58" s="127"/>
      <c r="I58" s="127"/>
      <c r="J58" s="127"/>
      <c r="K58" s="127"/>
      <c r="L58" s="127"/>
      <c r="M58" s="127"/>
      <c r="N58" s="125">
        <f>E58+H58+K58</f>
        <v>2160</v>
      </c>
      <c r="O58" s="125">
        <f t="shared" si="29"/>
        <v>9464</v>
      </c>
      <c r="P58" s="125">
        <f t="shared" si="29"/>
        <v>2366</v>
      </c>
      <c r="Q58" s="128">
        <f>O58/N58</f>
        <v>4.3814814814814813</v>
      </c>
    </row>
    <row r="59" spans="2:17">
      <c r="B59" s="136"/>
      <c r="C59" s="160"/>
      <c r="D59" s="137"/>
      <c r="E59" s="138">
        <f>SUM(E57:E58)</f>
        <v>2161</v>
      </c>
      <c r="F59" s="138">
        <f t="shared" ref="F59:P59" si="30">SUM(F57:F58)</f>
        <v>9487</v>
      </c>
      <c r="G59" s="138">
        <f t="shared" si="30"/>
        <v>2372</v>
      </c>
      <c r="H59" s="138">
        <f t="shared" si="30"/>
        <v>305</v>
      </c>
      <c r="I59" s="138">
        <f t="shared" si="30"/>
        <v>19971</v>
      </c>
      <c r="J59" s="138">
        <f t="shared" si="30"/>
        <v>9933</v>
      </c>
      <c r="K59" s="138">
        <f t="shared" si="30"/>
        <v>9</v>
      </c>
      <c r="L59" s="138">
        <f t="shared" si="30"/>
        <v>1858</v>
      </c>
      <c r="M59" s="138">
        <f t="shared" si="30"/>
        <v>1381</v>
      </c>
      <c r="N59" s="138">
        <f t="shared" si="30"/>
        <v>2475</v>
      </c>
      <c r="O59" s="138">
        <f t="shared" si="30"/>
        <v>31316</v>
      </c>
      <c r="P59" s="138">
        <f t="shared" si="30"/>
        <v>13686</v>
      </c>
      <c r="Q59" s="139"/>
    </row>
    <row r="60" spans="2:17">
      <c r="B60" s="230">
        <v>16</v>
      </c>
      <c r="C60" s="225" t="s">
        <v>26</v>
      </c>
      <c r="D60" s="124" t="s">
        <v>10</v>
      </c>
      <c r="E60" s="125"/>
      <c r="F60" s="125"/>
      <c r="G60" s="125"/>
      <c r="H60" s="125">
        <v>51</v>
      </c>
      <c r="I60" s="125">
        <v>3366</v>
      </c>
      <c r="J60" s="125">
        <v>1688</v>
      </c>
      <c r="K60" s="125"/>
      <c r="L60" s="125"/>
      <c r="M60" s="125"/>
      <c r="N60" s="125">
        <f>E60+H60+K60</f>
        <v>51</v>
      </c>
      <c r="O60" s="125">
        <f t="shared" ref="O60:P61" si="31">F60+I60+L60</f>
        <v>3366</v>
      </c>
      <c r="P60" s="125">
        <f t="shared" si="31"/>
        <v>1688</v>
      </c>
      <c r="Q60" s="126">
        <f>O60/N60</f>
        <v>66</v>
      </c>
    </row>
    <row r="61" spans="2:17">
      <c r="B61" s="230"/>
      <c r="C61" s="225"/>
      <c r="D61" s="124" t="s">
        <v>11</v>
      </c>
      <c r="E61" s="125">
        <v>296</v>
      </c>
      <c r="F61" s="125">
        <v>4400</v>
      </c>
      <c r="G61" s="125">
        <v>1047</v>
      </c>
      <c r="H61" s="127"/>
      <c r="I61" s="127"/>
      <c r="J61" s="127"/>
      <c r="K61" s="127"/>
      <c r="L61" s="127"/>
      <c r="M61" s="127"/>
      <c r="N61" s="125">
        <f>E61+H61+K61</f>
        <v>296</v>
      </c>
      <c r="O61" s="125">
        <f t="shared" si="31"/>
        <v>4400</v>
      </c>
      <c r="P61" s="125">
        <f t="shared" si="31"/>
        <v>1047</v>
      </c>
      <c r="Q61" s="128">
        <f>O61/N61</f>
        <v>14.864864864864865</v>
      </c>
    </row>
    <row r="62" spans="2:17">
      <c r="B62" s="136"/>
      <c r="C62" s="160"/>
      <c r="D62" s="137"/>
      <c r="E62" s="138">
        <f>SUM(E60:E61)</f>
        <v>296</v>
      </c>
      <c r="F62" s="138">
        <f t="shared" ref="F62:P62" si="32">SUM(F60:F61)</f>
        <v>4400</v>
      </c>
      <c r="G62" s="138">
        <f t="shared" si="32"/>
        <v>1047</v>
      </c>
      <c r="H62" s="138">
        <f t="shared" si="32"/>
        <v>51</v>
      </c>
      <c r="I62" s="138">
        <f t="shared" si="32"/>
        <v>3366</v>
      </c>
      <c r="J62" s="138">
        <f t="shared" si="32"/>
        <v>1688</v>
      </c>
      <c r="K62" s="138">
        <f t="shared" si="32"/>
        <v>0</v>
      </c>
      <c r="L62" s="138">
        <f t="shared" si="32"/>
        <v>0</v>
      </c>
      <c r="M62" s="138">
        <f t="shared" si="32"/>
        <v>0</v>
      </c>
      <c r="N62" s="138">
        <f t="shared" si="32"/>
        <v>347</v>
      </c>
      <c r="O62" s="138">
        <f t="shared" si="32"/>
        <v>7766</v>
      </c>
      <c r="P62" s="138">
        <f t="shared" si="32"/>
        <v>2735</v>
      </c>
      <c r="Q62" s="139"/>
    </row>
    <row r="63" spans="2:17">
      <c r="B63" s="230">
        <v>17</v>
      </c>
      <c r="C63" s="225" t="s">
        <v>27</v>
      </c>
      <c r="D63" s="124" t="s">
        <v>10</v>
      </c>
      <c r="E63" s="125"/>
      <c r="F63" s="125"/>
      <c r="G63" s="125"/>
      <c r="H63" s="125">
        <v>130</v>
      </c>
      <c r="I63" s="125">
        <v>10196</v>
      </c>
      <c r="J63" s="129">
        <v>3886</v>
      </c>
      <c r="K63" s="125"/>
      <c r="L63" s="125"/>
      <c r="M63" s="125"/>
      <c r="N63" s="125">
        <f>E63+H63+K63</f>
        <v>130</v>
      </c>
      <c r="O63" s="125">
        <f t="shared" ref="O63:P64" si="33">F63+I63+L63</f>
        <v>10196</v>
      </c>
      <c r="P63" s="129">
        <f t="shared" si="33"/>
        <v>3886</v>
      </c>
      <c r="Q63" s="126">
        <f>O63/N63</f>
        <v>78.430769230769229</v>
      </c>
    </row>
    <row r="64" spans="2:17">
      <c r="B64" s="230"/>
      <c r="C64" s="225"/>
      <c r="D64" s="124" t="s">
        <v>11</v>
      </c>
      <c r="E64" s="125">
        <v>102</v>
      </c>
      <c r="F64" s="125">
        <v>9290</v>
      </c>
      <c r="G64" s="125">
        <v>4645</v>
      </c>
      <c r="H64" s="127"/>
      <c r="I64" s="127"/>
      <c r="J64" s="127"/>
      <c r="K64" s="127"/>
      <c r="L64" s="127"/>
      <c r="M64" s="127"/>
      <c r="N64" s="125">
        <f>E64+H64+K64</f>
        <v>102</v>
      </c>
      <c r="O64" s="125">
        <f t="shared" si="33"/>
        <v>9290</v>
      </c>
      <c r="P64" s="125">
        <f t="shared" si="33"/>
        <v>4645</v>
      </c>
      <c r="Q64" s="128">
        <f>O64/N64</f>
        <v>91.078431372549019</v>
      </c>
    </row>
    <row r="65" spans="2:17">
      <c r="B65" s="140"/>
      <c r="C65" s="161"/>
      <c r="D65" s="141"/>
      <c r="E65" s="142">
        <f>SUM(E63:E64)</f>
        <v>102</v>
      </c>
      <c r="F65" s="142">
        <f t="shared" ref="F65:P65" si="34">SUM(F63:F64)</f>
        <v>9290</v>
      </c>
      <c r="G65" s="142">
        <f t="shared" si="34"/>
        <v>4645</v>
      </c>
      <c r="H65" s="142">
        <f t="shared" si="34"/>
        <v>130</v>
      </c>
      <c r="I65" s="142">
        <f t="shared" si="34"/>
        <v>10196</v>
      </c>
      <c r="J65" s="142">
        <f t="shared" si="34"/>
        <v>3886</v>
      </c>
      <c r="K65" s="142">
        <f t="shared" si="34"/>
        <v>0</v>
      </c>
      <c r="L65" s="142">
        <f t="shared" si="34"/>
        <v>0</v>
      </c>
      <c r="M65" s="142">
        <f t="shared" si="34"/>
        <v>0</v>
      </c>
      <c r="N65" s="142">
        <f t="shared" si="34"/>
        <v>232</v>
      </c>
      <c r="O65" s="142">
        <f t="shared" si="34"/>
        <v>19486</v>
      </c>
      <c r="P65" s="142">
        <f t="shared" si="34"/>
        <v>8531</v>
      </c>
      <c r="Q65" s="143"/>
    </row>
    <row r="66" spans="2:17">
      <c r="B66" s="230">
        <v>18</v>
      </c>
      <c r="C66" s="225" t="s">
        <v>28</v>
      </c>
      <c r="D66" s="124" t="s">
        <v>10</v>
      </c>
      <c r="E66" s="125">
        <v>98</v>
      </c>
      <c r="F66" s="125">
        <v>6146</v>
      </c>
      <c r="G66" s="125">
        <v>3073</v>
      </c>
      <c r="H66" s="125">
        <v>95</v>
      </c>
      <c r="I66" s="125">
        <v>10822</v>
      </c>
      <c r="J66" s="125">
        <v>5411</v>
      </c>
      <c r="K66" s="125">
        <v>19</v>
      </c>
      <c r="L66" s="125">
        <v>1825</v>
      </c>
      <c r="M66" s="125">
        <v>1369</v>
      </c>
      <c r="N66" s="125">
        <f>E66+H66+K66</f>
        <v>212</v>
      </c>
      <c r="O66" s="125">
        <f t="shared" ref="O66:P67" si="35">F66+I66+L66</f>
        <v>18793</v>
      </c>
      <c r="P66" s="125">
        <f t="shared" si="35"/>
        <v>9853</v>
      </c>
      <c r="Q66" s="126">
        <f>O66/N66</f>
        <v>88.646226415094333</v>
      </c>
    </row>
    <row r="67" spans="2:17">
      <c r="B67" s="230"/>
      <c r="C67" s="225"/>
      <c r="D67" s="124" t="s">
        <v>11</v>
      </c>
      <c r="E67" s="125">
        <v>1952</v>
      </c>
      <c r="F67" s="125">
        <v>5330</v>
      </c>
      <c r="G67" s="125">
        <v>2665</v>
      </c>
      <c r="H67" s="127"/>
      <c r="I67" s="127"/>
      <c r="J67" s="127"/>
      <c r="K67" s="127"/>
      <c r="L67" s="127"/>
      <c r="M67" s="127"/>
      <c r="N67" s="125">
        <f>E67+H67+K67</f>
        <v>1952</v>
      </c>
      <c r="O67" s="125">
        <f t="shared" si="35"/>
        <v>5330</v>
      </c>
      <c r="P67" s="125">
        <f t="shared" si="35"/>
        <v>2665</v>
      </c>
      <c r="Q67" s="128">
        <f>O67/N67</f>
        <v>2.730532786885246</v>
      </c>
    </row>
    <row r="68" spans="2:17">
      <c r="B68" s="140"/>
      <c r="C68" s="161"/>
      <c r="D68" s="141"/>
      <c r="E68" s="142">
        <f>SUM(E66:E67)</f>
        <v>2050</v>
      </c>
      <c r="F68" s="142">
        <f t="shared" ref="F68:P68" si="36">SUM(F66:F67)</f>
        <v>11476</v>
      </c>
      <c r="G68" s="142">
        <f t="shared" si="36"/>
        <v>5738</v>
      </c>
      <c r="H68" s="142">
        <f t="shared" si="36"/>
        <v>95</v>
      </c>
      <c r="I68" s="142">
        <f t="shared" si="36"/>
        <v>10822</v>
      </c>
      <c r="J68" s="142">
        <f t="shared" si="36"/>
        <v>5411</v>
      </c>
      <c r="K68" s="142">
        <f t="shared" si="36"/>
        <v>19</v>
      </c>
      <c r="L68" s="142">
        <f t="shared" si="36"/>
        <v>1825</v>
      </c>
      <c r="M68" s="142">
        <f t="shared" si="36"/>
        <v>1369</v>
      </c>
      <c r="N68" s="142">
        <f t="shared" si="36"/>
        <v>2164</v>
      </c>
      <c r="O68" s="142">
        <f t="shared" si="36"/>
        <v>24123</v>
      </c>
      <c r="P68" s="142">
        <f t="shared" si="36"/>
        <v>12518</v>
      </c>
      <c r="Q68" s="143"/>
    </row>
    <row r="69" spans="2:17">
      <c r="B69" s="230">
        <v>19</v>
      </c>
      <c r="C69" s="231" t="s">
        <v>29</v>
      </c>
      <c r="D69" s="124" t="s">
        <v>10</v>
      </c>
      <c r="E69" s="130"/>
      <c r="F69" s="130"/>
      <c r="G69" s="130"/>
      <c r="H69" s="130">
        <f>N69</f>
        <v>342</v>
      </c>
      <c r="I69" s="130">
        <f t="shared" ref="I69:J69" si="37">O69</f>
        <v>0</v>
      </c>
      <c r="J69" s="130">
        <f t="shared" si="37"/>
        <v>0</v>
      </c>
      <c r="K69" s="130"/>
      <c r="L69" s="130"/>
      <c r="M69" s="130"/>
      <c r="N69" s="131">
        <v>342</v>
      </c>
      <c r="O69" s="132">
        <v>0</v>
      </c>
      <c r="P69" s="132">
        <v>0</v>
      </c>
      <c r="Q69" s="133"/>
    </row>
    <row r="70" spans="2:17">
      <c r="B70" s="230"/>
      <c r="C70" s="231"/>
      <c r="D70" s="124" t="s">
        <v>11</v>
      </c>
      <c r="E70" s="134">
        <f>N70</f>
        <v>421</v>
      </c>
      <c r="F70" s="134">
        <f t="shared" ref="F70:G70" si="38">O70</f>
        <v>9942</v>
      </c>
      <c r="G70" s="134">
        <f t="shared" si="38"/>
        <v>4971</v>
      </c>
      <c r="H70" s="127"/>
      <c r="I70" s="127"/>
      <c r="J70" s="127"/>
      <c r="K70" s="127"/>
      <c r="L70" s="127"/>
      <c r="M70" s="127"/>
      <c r="N70" s="131">
        <v>421</v>
      </c>
      <c r="O70" s="131">
        <v>9942</v>
      </c>
      <c r="P70" s="131">
        <v>4971</v>
      </c>
      <c r="Q70" s="128">
        <f>O70/N70</f>
        <v>23.61520190023753</v>
      </c>
    </row>
    <row r="71" spans="2:17">
      <c r="B71" s="140"/>
      <c r="C71" s="161"/>
      <c r="D71" s="141"/>
      <c r="E71" s="142">
        <f>SUM(E69:E70)</f>
        <v>421</v>
      </c>
      <c r="F71" s="142">
        <f t="shared" ref="F71:P71" si="39">SUM(F69:F70)</f>
        <v>9942</v>
      </c>
      <c r="G71" s="142">
        <f t="shared" si="39"/>
        <v>4971</v>
      </c>
      <c r="H71" s="142">
        <f t="shared" si="39"/>
        <v>342</v>
      </c>
      <c r="I71" s="142">
        <f t="shared" si="39"/>
        <v>0</v>
      </c>
      <c r="J71" s="142">
        <f t="shared" si="39"/>
        <v>0</v>
      </c>
      <c r="K71" s="142">
        <f t="shared" si="39"/>
        <v>0</v>
      </c>
      <c r="L71" s="142">
        <f t="shared" si="39"/>
        <v>0</v>
      </c>
      <c r="M71" s="142">
        <f t="shared" si="39"/>
        <v>0</v>
      </c>
      <c r="N71" s="142">
        <f t="shared" si="39"/>
        <v>763</v>
      </c>
      <c r="O71" s="142">
        <f t="shared" si="39"/>
        <v>9942</v>
      </c>
      <c r="P71" s="142">
        <f t="shared" si="39"/>
        <v>4971</v>
      </c>
      <c r="Q71" s="143"/>
    </row>
    <row r="72" spans="2:17">
      <c r="B72" s="230">
        <v>20</v>
      </c>
      <c r="C72" s="225" t="s">
        <v>30</v>
      </c>
      <c r="D72" s="124" t="s">
        <v>10</v>
      </c>
      <c r="E72" s="125">
        <v>126</v>
      </c>
      <c r="F72" s="125">
        <v>4387</v>
      </c>
      <c r="G72" s="125">
        <v>2277</v>
      </c>
      <c r="H72" s="125"/>
      <c r="I72" s="125"/>
      <c r="J72" s="125"/>
      <c r="K72" s="125">
        <v>26</v>
      </c>
      <c r="L72" s="125">
        <v>1166</v>
      </c>
      <c r="M72" s="125">
        <v>883</v>
      </c>
      <c r="N72" s="125">
        <f>E72+H72+K72</f>
        <v>152</v>
      </c>
      <c r="O72" s="125">
        <f t="shared" ref="O72:P73" si="40">F72+I72+L72</f>
        <v>5553</v>
      </c>
      <c r="P72" s="125">
        <f t="shared" si="40"/>
        <v>3160</v>
      </c>
      <c r="Q72" s="126">
        <f>O72/N72</f>
        <v>36.532894736842103</v>
      </c>
    </row>
    <row r="73" spans="2:17">
      <c r="B73" s="230"/>
      <c r="C73" s="225"/>
      <c r="D73" s="124" t="s">
        <v>11</v>
      </c>
      <c r="E73" s="125">
        <v>435</v>
      </c>
      <c r="F73" s="125">
        <v>12223</v>
      </c>
      <c r="G73" s="125">
        <v>6112</v>
      </c>
      <c r="H73" s="127"/>
      <c r="I73" s="127"/>
      <c r="J73" s="127"/>
      <c r="K73" s="127"/>
      <c r="L73" s="127"/>
      <c r="M73" s="127"/>
      <c r="N73" s="125">
        <f>E73+H73+K73</f>
        <v>435</v>
      </c>
      <c r="O73" s="125">
        <f t="shared" si="40"/>
        <v>12223</v>
      </c>
      <c r="P73" s="125">
        <f t="shared" si="40"/>
        <v>6112</v>
      </c>
      <c r="Q73" s="128">
        <f>O73/N73</f>
        <v>28.098850574712642</v>
      </c>
    </row>
    <row r="74" spans="2:17">
      <c r="B74" s="140"/>
      <c r="C74" s="161"/>
      <c r="D74" s="141"/>
      <c r="E74" s="142">
        <f>SUM(E72:E73)</f>
        <v>561</v>
      </c>
      <c r="F74" s="142">
        <f t="shared" ref="F74:P74" si="41">SUM(F72:F73)</f>
        <v>16610</v>
      </c>
      <c r="G74" s="142">
        <f t="shared" si="41"/>
        <v>8389</v>
      </c>
      <c r="H74" s="142">
        <f t="shared" si="41"/>
        <v>0</v>
      </c>
      <c r="I74" s="142">
        <f t="shared" si="41"/>
        <v>0</v>
      </c>
      <c r="J74" s="142">
        <f t="shared" si="41"/>
        <v>0</v>
      </c>
      <c r="K74" s="142">
        <f t="shared" si="41"/>
        <v>26</v>
      </c>
      <c r="L74" s="142">
        <f t="shared" si="41"/>
        <v>1166</v>
      </c>
      <c r="M74" s="142">
        <f t="shared" si="41"/>
        <v>883</v>
      </c>
      <c r="N74" s="142">
        <f t="shared" si="41"/>
        <v>587</v>
      </c>
      <c r="O74" s="142">
        <f t="shared" si="41"/>
        <v>17776</v>
      </c>
      <c r="P74" s="142">
        <f t="shared" si="41"/>
        <v>9272</v>
      </c>
      <c r="Q74" s="143"/>
    </row>
    <row r="75" spans="2:17">
      <c r="B75" s="230">
        <v>21</v>
      </c>
      <c r="C75" s="231" t="s">
        <v>31</v>
      </c>
      <c r="D75" s="124" t="s">
        <v>10</v>
      </c>
      <c r="E75" s="125"/>
      <c r="F75" s="125"/>
      <c r="G75" s="125"/>
      <c r="H75" s="125">
        <f>N75</f>
        <v>113</v>
      </c>
      <c r="I75" s="125">
        <f t="shared" ref="I75:J75" si="42">O75</f>
        <v>7327</v>
      </c>
      <c r="J75" s="125">
        <f t="shared" si="42"/>
        <v>3664</v>
      </c>
      <c r="K75" s="125"/>
      <c r="L75" s="125"/>
      <c r="M75" s="125"/>
      <c r="N75" s="131">
        <v>113</v>
      </c>
      <c r="O75" s="131">
        <v>7327</v>
      </c>
      <c r="P75" s="131">
        <v>3664</v>
      </c>
      <c r="Q75" s="126">
        <f>O75/N75</f>
        <v>64.840707964601776</v>
      </c>
    </row>
    <row r="76" spans="2:17">
      <c r="B76" s="230"/>
      <c r="C76" s="231"/>
      <c r="D76" s="124" t="s">
        <v>11</v>
      </c>
      <c r="E76" s="134">
        <f>N76</f>
        <v>438</v>
      </c>
      <c r="F76" s="134">
        <f t="shared" ref="F76:G76" si="43">O76</f>
        <v>2680</v>
      </c>
      <c r="G76" s="134">
        <f t="shared" si="43"/>
        <v>1340</v>
      </c>
      <c r="H76" s="127"/>
      <c r="I76" s="127"/>
      <c r="J76" s="127"/>
      <c r="K76" s="127"/>
      <c r="L76" s="127"/>
      <c r="M76" s="127"/>
      <c r="N76" s="131">
        <v>438</v>
      </c>
      <c r="O76" s="131">
        <v>2680</v>
      </c>
      <c r="P76" s="131">
        <v>1340</v>
      </c>
      <c r="Q76" s="128">
        <f>O76/N76</f>
        <v>6.1187214611872145</v>
      </c>
    </row>
    <row r="77" spans="2:17">
      <c r="B77" s="140"/>
      <c r="C77" s="161"/>
      <c r="D77" s="141"/>
      <c r="E77" s="142">
        <f>SUM(E75:E76)</f>
        <v>438</v>
      </c>
      <c r="F77" s="142">
        <f t="shared" ref="F77:N77" si="44">SUM(F75:F76)</f>
        <v>2680</v>
      </c>
      <c r="G77" s="142">
        <f t="shared" si="44"/>
        <v>1340</v>
      </c>
      <c r="H77" s="142">
        <f t="shared" si="44"/>
        <v>113</v>
      </c>
      <c r="I77" s="142">
        <f t="shared" si="44"/>
        <v>7327</v>
      </c>
      <c r="J77" s="142">
        <f t="shared" si="44"/>
        <v>3664</v>
      </c>
      <c r="K77" s="142">
        <f t="shared" si="44"/>
        <v>0</v>
      </c>
      <c r="L77" s="142">
        <f t="shared" si="44"/>
        <v>0</v>
      </c>
      <c r="M77" s="142">
        <f t="shared" si="44"/>
        <v>0</v>
      </c>
      <c r="N77" s="142">
        <f t="shared" si="44"/>
        <v>551</v>
      </c>
      <c r="O77" s="142">
        <f>SUM(O75:O76)</f>
        <v>10007</v>
      </c>
      <c r="P77" s="142">
        <f t="shared" ref="P77" si="45">SUM(P75:P76)</f>
        <v>5004</v>
      </c>
      <c r="Q77" s="143"/>
    </row>
    <row r="78" spans="2:17">
      <c r="B78" s="230">
        <v>22</v>
      </c>
      <c r="C78" s="225" t="s">
        <v>32</v>
      </c>
      <c r="D78" s="124" t="s">
        <v>10</v>
      </c>
      <c r="E78" s="125">
        <v>50</v>
      </c>
      <c r="F78" s="125">
        <v>1325</v>
      </c>
      <c r="G78" s="125">
        <v>347</v>
      </c>
      <c r="H78" s="125">
        <v>63</v>
      </c>
      <c r="I78" s="125">
        <v>2529</v>
      </c>
      <c r="J78" s="125">
        <v>998</v>
      </c>
      <c r="K78" s="125">
        <v>2</v>
      </c>
      <c r="L78" s="125">
        <v>130</v>
      </c>
      <c r="M78" s="125">
        <v>15</v>
      </c>
      <c r="N78" s="125">
        <f>E78+H78+K78</f>
        <v>115</v>
      </c>
      <c r="O78" s="125">
        <f t="shared" ref="O78:P79" si="46">F78+I78+L78</f>
        <v>3984</v>
      </c>
      <c r="P78" s="125">
        <f t="shared" si="46"/>
        <v>1360</v>
      </c>
      <c r="Q78" s="126">
        <f>O78/N78</f>
        <v>34.643478260869564</v>
      </c>
    </row>
    <row r="79" spans="2:17">
      <c r="B79" s="230"/>
      <c r="C79" s="225"/>
      <c r="D79" s="124" t="s">
        <v>11</v>
      </c>
      <c r="E79" s="125">
        <v>433</v>
      </c>
      <c r="F79" s="125">
        <v>12223</v>
      </c>
      <c r="G79" s="125">
        <v>6112</v>
      </c>
      <c r="H79" s="127"/>
      <c r="I79" s="127"/>
      <c r="J79" s="127"/>
      <c r="K79" s="127"/>
      <c r="L79" s="127"/>
      <c r="M79" s="127"/>
      <c r="N79" s="125">
        <f>E79+H79+K79</f>
        <v>433</v>
      </c>
      <c r="O79" s="125">
        <f t="shared" si="46"/>
        <v>12223</v>
      </c>
      <c r="P79" s="125">
        <f t="shared" si="46"/>
        <v>6112</v>
      </c>
      <c r="Q79" s="128">
        <f>O79/N79</f>
        <v>28.228637413394921</v>
      </c>
    </row>
    <row r="80" spans="2:17">
      <c r="B80" s="140"/>
      <c r="C80" s="161"/>
      <c r="D80" s="141"/>
      <c r="E80" s="142">
        <f>SUM(E78:E79)</f>
        <v>483</v>
      </c>
      <c r="F80" s="142">
        <f t="shared" ref="F80:N80" si="47">SUM(F78:F79)</f>
        <v>13548</v>
      </c>
      <c r="G80" s="142">
        <f t="shared" si="47"/>
        <v>6459</v>
      </c>
      <c r="H80" s="142">
        <f t="shared" si="47"/>
        <v>63</v>
      </c>
      <c r="I80" s="142">
        <f t="shared" si="47"/>
        <v>2529</v>
      </c>
      <c r="J80" s="142">
        <f t="shared" si="47"/>
        <v>998</v>
      </c>
      <c r="K80" s="142">
        <f t="shared" si="47"/>
        <v>2</v>
      </c>
      <c r="L80" s="142">
        <f t="shared" si="47"/>
        <v>130</v>
      </c>
      <c r="M80" s="142">
        <f t="shared" si="47"/>
        <v>15</v>
      </c>
      <c r="N80" s="142">
        <f t="shared" si="47"/>
        <v>548</v>
      </c>
      <c r="O80" s="142">
        <f>SUM(O78:O79)</f>
        <v>16207</v>
      </c>
      <c r="P80" s="142">
        <f t="shared" ref="P80" si="48">SUM(P78:P79)</f>
        <v>7472</v>
      </c>
      <c r="Q80" s="143"/>
    </row>
    <row r="81" spans="2:17">
      <c r="B81" s="230">
        <v>23</v>
      </c>
      <c r="C81" s="231" t="s">
        <v>33</v>
      </c>
      <c r="D81" s="124" t="s">
        <v>10</v>
      </c>
      <c r="E81" s="135"/>
      <c r="F81" s="135"/>
      <c r="G81" s="135"/>
      <c r="H81" s="125">
        <f>N81</f>
        <v>87</v>
      </c>
      <c r="I81" s="125">
        <f>O81</f>
        <v>2598</v>
      </c>
      <c r="J81" s="125">
        <f>P81</f>
        <v>1299</v>
      </c>
      <c r="K81" s="125"/>
      <c r="L81" s="125"/>
      <c r="M81" s="125"/>
      <c r="N81" s="131">
        <v>87</v>
      </c>
      <c r="O81" s="131">
        <v>2598</v>
      </c>
      <c r="P81" s="131">
        <v>1299</v>
      </c>
      <c r="Q81" s="126">
        <f>O81/N81</f>
        <v>29.862068965517242</v>
      </c>
    </row>
    <row r="82" spans="2:17">
      <c r="B82" s="230"/>
      <c r="C82" s="231"/>
      <c r="D82" s="124" t="s">
        <v>11</v>
      </c>
      <c r="E82" s="125">
        <v>111</v>
      </c>
      <c r="F82" s="125">
        <v>1788</v>
      </c>
      <c r="G82" s="125">
        <v>894</v>
      </c>
      <c r="H82" s="127"/>
      <c r="I82" s="127"/>
      <c r="J82" s="127"/>
      <c r="K82" s="127"/>
      <c r="L82" s="127"/>
      <c r="M82" s="127"/>
      <c r="N82" s="125">
        <f>E82+H82+K82</f>
        <v>111</v>
      </c>
      <c r="O82" s="125">
        <f t="shared" ref="O82:P82" si="49">F82+I82+L82</f>
        <v>1788</v>
      </c>
      <c r="P82" s="125">
        <f t="shared" si="49"/>
        <v>894</v>
      </c>
      <c r="Q82" s="128">
        <f>O82/N82</f>
        <v>16.108108108108109</v>
      </c>
    </row>
    <row r="83" spans="2:17">
      <c r="B83" s="140"/>
      <c r="C83" s="161"/>
      <c r="D83" s="141"/>
      <c r="E83" s="142">
        <f>SUM(E81:E82)</f>
        <v>111</v>
      </c>
      <c r="F83" s="142">
        <f t="shared" ref="F83:G83" si="50">SUM(F81:F82)</f>
        <v>1788</v>
      </c>
      <c r="G83" s="142">
        <f t="shared" si="50"/>
        <v>894</v>
      </c>
      <c r="H83" s="142">
        <f>SUM(H81:H82)</f>
        <v>87</v>
      </c>
      <c r="I83" s="142">
        <f>SUM(I81:I82)</f>
        <v>2598</v>
      </c>
      <c r="J83" s="142">
        <f>SUM(J81:J82)</f>
        <v>1299</v>
      </c>
      <c r="K83" s="142">
        <f t="shared" ref="K83:P83" si="51">SUM(K81:K82)</f>
        <v>0</v>
      </c>
      <c r="L83" s="142">
        <f t="shared" si="51"/>
        <v>0</v>
      </c>
      <c r="M83" s="142">
        <f t="shared" si="51"/>
        <v>0</v>
      </c>
      <c r="N83" s="142">
        <f t="shared" si="51"/>
        <v>198</v>
      </c>
      <c r="O83" s="142">
        <f t="shared" si="51"/>
        <v>4386</v>
      </c>
      <c r="P83" s="142">
        <f t="shared" si="51"/>
        <v>2193</v>
      </c>
      <c r="Q83" s="143"/>
    </row>
    <row r="84" spans="2:17">
      <c r="B84" s="230">
        <v>24</v>
      </c>
      <c r="C84" s="225" t="s">
        <v>34</v>
      </c>
      <c r="D84" s="124" t="s">
        <v>10</v>
      </c>
      <c r="E84" s="125">
        <v>46</v>
      </c>
      <c r="F84" s="125">
        <v>2196</v>
      </c>
      <c r="G84" s="125">
        <v>1085</v>
      </c>
      <c r="H84" s="125">
        <v>35</v>
      </c>
      <c r="I84" s="125">
        <v>1808</v>
      </c>
      <c r="J84" s="125">
        <v>906</v>
      </c>
      <c r="K84" s="125">
        <v>1</v>
      </c>
      <c r="L84" s="125">
        <v>99</v>
      </c>
      <c r="M84" s="125">
        <v>49</v>
      </c>
      <c r="N84" s="125">
        <f>E84+H84+K84</f>
        <v>82</v>
      </c>
      <c r="O84" s="125">
        <f t="shared" ref="O84:P85" si="52">F84+I84+L84</f>
        <v>4103</v>
      </c>
      <c r="P84" s="125">
        <f t="shared" si="52"/>
        <v>2040</v>
      </c>
      <c r="Q84" s="126">
        <f>O84/N84</f>
        <v>50.036585365853661</v>
      </c>
    </row>
    <row r="85" spans="2:17">
      <c r="B85" s="230"/>
      <c r="C85" s="225"/>
      <c r="D85" s="124" t="s">
        <v>11</v>
      </c>
      <c r="E85" s="125">
        <v>782</v>
      </c>
      <c r="F85" s="125">
        <v>5699</v>
      </c>
      <c r="G85" s="125">
        <v>964</v>
      </c>
      <c r="H85" s="127"/>
      <c r="I85" s="127"/>
      <c r="J85" s="127"/>
      <c r="K85" s="127"/>
      <c r="L85" s="127"/>
      <c r="M85" s="127"/>
      <c r="N85" s="125">
        <f>E85+H85+K85</f>
        <v>782</v>
      </c>
      <c r="O85" s="125">
        <f t="shared" si="52"/>
        <v>5699</v>
      </c>
      <c r="P85" s="125">
        <f t="shared" si="52"/>
        <v>964</v>
      </c>
      <c r="Q85" s="128">
        <f>O85/N85</f>
        <v>7.2877237851662402</v>
      </c>
    </row>
    <row r="86" spans="2:17">
      <c r="B86" s="140"/>
      <c r="C86" s="161"/>
      <c r="D86" s="141"/>
      <c r="E86" s="142">
        <f>SUM(E84:E85)</f>
        <v>828</v>
      </c>
      <c r="F86" s="142">
        <f t="shared" ref="F86:P86" si="53">SUM(F84:F85)</f>
        <v>7895</v>
      </c>
      <c r="G86" s="142">
        <f t="shared" si="53"/>
        <v>2049</v>
      </c>
      <c r="H86" s="142">
        <f t="shared" si="53"/>
        <v>35</v>
      </c>
      <c r="I86" s="142">
        <f t="shared" si="53"/>
        <v>1808</v>
      </c>
      <c r="J86" s="142">
        <f t="shared" si="53"/>
        <v>906</v>
      </c>
      <c r="K86" s="142">
        <f t="shared" si="53"/>
        <v>1</v>
      </c>
      <c r="L86" s="142">
        <f t="shared" si="53"/>
        <v>99</v>
      </c>
      <c r="M86" s="142">
        <f t="shared" si="53"/>
        <v>49</v>
      </c>
      <c r="N86" s="142">
        <f t="shared" si="53"/>
        <v>864</v>
      </c>
      <c r="O86" s="142">
        <f t="shared" si="53"/>
        <v>9802</v>
      </c>
      <c r="P86" s="142">
        <f t="shared" si="53"/>
        <v>3004</v>
      </c>
      <c r="Q86" s="143"/>
    </row>
    <row r="87" spans="2:17">
      <c r="B87" s="223">
        <v>25</v>
      </c>
      <c r="C87" s="225" t="s">
        <v>35</v>
      </c>
      <c r="D87" s="124" t="s">
        <v>10</v>
      </c>
      <c r="E87" s="125"/>
      <c r="F87" s="125"/>
      <c r="G87" s="125"/>
      <c r="H87" s="125">
        <v>170</v>
      </c>
      <c r="I87" s="125">
        <v>11174</v>
      </c>
      <c r="J87" s="125">
        <v>5621</v>
      </c>
      <c r="K87" s="125"/>
      <c r="L87" s="125"/>
      <c r="M87" s="125"/>
      <c r="N87" s="125">
        <f>E87+H87+K87</f>
        <v>170</v>
      </c>
      <c r="O87" s="125">
        <f t="shared" ref="O87:P88" si="54">F87+I87+L87</f>
        <v>11174</v>
      </c>
      <c r="P87" s="125">
        <f t="shared" si="54"/>
        <v>5621</v>
      </c>
      <c r="Q87" s="126">
        <f>O87/N87</f>
        <v>65.729411764705887</v>
      </c>
    </row>
    <row r="88" spans="2:17">
      <c r="B88" s="224"/>
      <c r="C88" s="225"/>
      <c r="D88" s="124" t="s">
        <v>11</v>
      </c>
      <c r="E88" s="125">
        <v>1300</v>
      </c>
      <c r="F88" s="125">
        <v>7641</v>
      </c>
      <c r="G88" s="125">
        <v>3820</v>
      </c>
      <c r="H88" s="127"/>
      <c r="I88" s="127"/>
      <c r="J88" s="127"/>
      <c r="K88" s="127"/>
      <c r="L88" s="127"/>
      <c r="M88" s="127"/>
      <c r="N88" s="125">
        <f>E88+H88+K88</f>
        <v>1300</v>
      </c>
      <c r="O88" s="125">
        <f t="shared" si="54"/>
        <v>7641</v>
      </c>
      <c r="P88" s="125">
        <f t="shared" si="54"/>
        <v>3820</v>
      </c>
      <c r="Q88" s="128">
        <f>O88/N88</f>
        <v>5.8776923076923078</v>
      </c>
    </row>
    <row r="89" spans="2:17">
      <c r="B89" s="144"/>
      <c r="C89" s="162"/>
      <c r="D89" s="145"/>
      <c r="E89" s="146">
        <f>SUM(E87:E88)</f>
        <v>1300</v>
      </c>
      <c r="F89" s="146">
        <f t="shared" ref="F89:P89" si="55">SUM(F87:F88)</f>
        <v>7641</v>
      </c>
      <c r="G89" s="146">
        <f t="shared" si="55"/>
        <v>3820</v>
      </c>
      <c r="H89" s="146">
        <f t="shared" si="55"/>
        <v>170</v>
      </c>
      <c r="I89" s="146">
        <f t="shared" si="55"/>
        <v>11174</v>
      </c>
      <c r="J89" s="146">
        <f t="shared" si="55"/>
        <v>5621</v>
      </c>
      <c r="K89" s="146">
        <f t="shared" si="55"/>
        <v>0</v>
      </c>
      <c r="L89" s="146">
        <f t="shared" si="55"/>
        <v>0</v>
      </c>
      <c r="M89" s="146">
        <f t="shared" si="55"/>
        <v>0</v>
      </c>
      <c r="N89" s="146">
        <f t="shared" si="55"/>
        <v>1470</v>
      </c>
      <c r="O89" s="146">
        <f t="shared" si="55"/>
        <v>18815</v>
      </c>
      <c r="P89" s="146">
        <f t="shared" si="55"/>
        <v>9441</v>
      </c>
      <c r="Q89" s="147"/>
    </row>
    <row r="93" spans="2:17" ht="15" customHeight="1">
      <c r="B93" s="228"/>
      <c r="C93" s="226" t="s">
        <v>0</v>
      </c>
      <c r="D93" s="226"/>
      <c r="E93" s="219" t="s">
        <v>1</v>
      </c>
      <c r="F93" s="219"/>
      <c r="G93" s="219"/>
      <c r="H93" s="219" t="s">
        <v>2</v>
      </c>
      <c r="I93" s="219"/>
      <c r="J93" s="219"/>
      <c r="K93" s="219" t="s">
        <v>3</v>
      </c>
      <c r="L93" s="219"/>
      <c r="M93" s="219"/>
      <c r="N93" s="219" t="s">
        <v>4</v>
      </c>
      <c r="O93" s="219"/>
      <c r="P93" s="219"/>
      <c r="Q93" s="220" t="s">
        <v>5</v>
      </c>
    </row>
    <row r="94" spans="2:17">
      <c r="B94" s="229"/>
      <c r="C94" s="227"/>
      <c r="D94" s="227"/>
      <c r="E94" s="123" t="s">
        <v>6</v>
      </c>
      <c r="F94" s="123" t="s">
        <v>7</v>
      </c>
      <c r="G94" s="123" t="s">
        <v>8</v>
      </c>
      <c r="H94" s="123" t="s">
        <v>6</v>
      </c>
      <c r="I94" s="123" t="s">
        <v>7</v>
      </c>
      <c r="J94" s="123" t="s">
        <v>8</v>
      </c>
      <c r="K94" s="123" t="s">
        <v>6</v>
      </c>
      <c r="L94" s="123" t="s">
        <v>7</v>
      </c>
      <c r="M94" s="123" t="s">
        <v>8</v>
      </c>
      <c r="N94" s="123" t="s">
        <v>6</v>
      </c>
      <c r="O94" s="123" t="s">
        <v>7</v>
      </c>
      <c r="P94" s="123" t="s">
        <v>8</v>
      </c>
      <c r="Q94" s="221"/>
    </row>
    <row r="95" spans="2:17">
      <c r="B95" s="210">
        <v>26</v>
      </c>
      <c r="C95" s="222" t="s">
        <v>36</v>
      </c>
      <c r="D95" s="83" t="s">
        <v>10</v>
      </c>
      <c r="E95" s="84">
        <v>1</v>
      </c>
      <c r="F95" s="84">
        <v>42</v>
      </c>
      <c r="G95" s="84">
        <v>21</v>
      </c>
      <c r="H95" s="84">
        <v>215</v>
      </c>
      <c r="I95" s="84">
        <v>8055</v>
      </c>
      <c r="J95" s="84">
        <v>4185</v>
      </c>
      <c r="K95" s="84">
        <v>21</v>
      </c>
      <c r="L95" s="84">
        <v>1779</v>
      </c>
      <c r="M95" s="84">
        <v>1179</v>
      </c>
      <c r="N95" s="85">
        <f>E95+H95+K95</f>
        <v>237</v>
      </c>
      <c r="O95" s="85">
        <f t="shared" ref="O95:P95" si="56">F95+I95+L95</f>
        <v>9876</v>
      </c>
      <c r="P95" s="85">
        <f t="shared" si="56"/>
        <v>5385</v>
      </c>
      <c r="Q95" s="93">
        <f>O95/N95</f>
        <v>41.670886075949369</v>
      </c>
    </row>
    <row r="96" spans="2:17">
      <c r="B96" s="210"/>
      <c r="C96" s="222"/>
      <c r="D96" s="83" t="s">
        <v>11</v>
      </c>
      <c r="E96" s="148">
        <f>N96</f>
        <v>1499</v>
      </c>
      <c r="F96" s="148">
        <f t="shared" ref="F96:G96" si="57">O96</f>
        <v>6851</v>
      </c>
      <c r="G96" s="148">
        <f t="shared" si="57"/>
        <v>3425</v>
      </c>
      <c r="H96" s="86"/>
      <c r="I96" s="86"/>
      <c r="J96" s="86"/>
      <c r="K96" s="86"/>
      <c r="L96" s="86"/>
      <c r="M96" s="86"/>
      <c r="N96" s="96">
        <v>1499</v>
      </c>
      <c r="O96" s="96">
        <v>6851</v>
      </c>
      <c r="P96" s="96">
        <v>3425</v>
      </c>
      <c r="Q96" s="98">
        <f>O96/N96</f>
        <v>4.5703802535023348</v>
      </c>
    </row>
    <row r="97" spans="2:17">
      <c r="B97" s="88"/>
      <c r="C97" s="159"/>
      <c r="D97" s="97"/>
      <c r="E97" s="91">
        <f>SUM(E95:E96)</f>
        <v>1500</v>
      </c>
      <c r="F97" s="91">
        <f t="shared" ref="F97:M97" si="58">SUM(F95:F96)</f>
        <v>6893</v>
      </c>
      <c r="G97" s="91">
        <f t="shared" si="58"/>
        <v>3446</v>
      </c>
      <c r="H97" s="91">
        <f t="shared" si="58"/>
        <v>215</v>
      </c>
      <c r="I97" s="91">
        <f t="shared" si="58"/>
        <v>8055</v>
      </c>
      <c r="J97" s="91">
        <f t="shared" si="58"/>
        <v>4185</v>
      </c>
      <c r="K97" s="91">
        <f t="shared" si="58"/>
        <v>21</v>
      </c>
      <c r="L97" s="91">
        <f t="shared" si="58"/>
        <v>1779</v>
      </c>
      <c r="M97" s="91">
        <f t="shared" si="58"/>
        <v>1179</v>
      </c>
      <c r="N97" s="91">
        <f>SUM(N95:N96)</f>
        <v>1736</v>
      </c>
      <c r="O97" s="91">
        <f t="shared" ref="O97:P97" si="59">SUM(O95:O96)</f>
        <v>16727</v>
      </c>
      <c r="P97" s="91">
        <f t="shared" si="59"/>
        <v>8810</v>
      </c>
      <c r="Q97" s="149"/>
    </row>
    <row r="98" spans="2:17">
      <c r="B98" s="210">
        <v>27</v>
      </c>
      <c r="C98" s="211" t="s">
        <v>37</v>
      </c>
      <c r="D98" s="83" t="s">
        <v>10</v>
      </c>
      <c r="E98" s="84">
        <v>9</v>
      </c>
      <c r="F98" s="84">
        <v>2504</v>
      </c>
      <c r="G98" s="84">
        <v>1252</v>
      </c>
      <c r="H98" s="84">
        <v>132</v>
      </c>
      <c r="I98" s="84">
        <v>15068</v>
      </c>
      <c r="J98" s="84">
        <v>7534</v>
      </c>
      <c r="K98" s="84">
        <v>38</v>
      </c>
      <c r="L98" s="84">
        <v>5230</v>
      </c>
      <c r="M98" s="84">
        <v>3923</v>
      </c>
      <c r="N98" s="85">
        <f t="shared" ref="N98:P99" si="60">E98+H98+K98</f>
        <v>179</v>
      </c>
      <c r="O98" s="85">
        <f t="shared" si="60"/>
        <v>22802</v>
      </c>
      <c r="P98" s="85">
        <f t="shared" si="60"/>
        <v>12709</v>
      </c>
      <c r="Q98" s="93">
        <f>O98/N98</f>
        <v>127.38547486033519</v>
      </c>
    </row>
    <row r="99" spans="2:17">
      <c r="B99" s="210"/>
      <c r="C99" s="211"/>
      <c r="D99" s="83" t="s">
        <v>11</v>
      </c>
      <c r="E99" s="84">
        <v>1097</v>
      </c>
      <c r="F99" s="84">
        <v>12472</v>
      </c>
      <c r="G99" s="84">
        <v>3118</v>
      </c>
      <c r="H99" s="86"/>
      <c r="I99" s="86"/>
      <c r="J99" s="86"/>
      <c r="K99" s="86"/>
      <c r="L99" s="86"/>
      <c r="M99" s="86"/>
      <c r="N99" s="85">
        <f t="shared" si="60"/>
        <v>1097</v>
      </c>
      <c r="O99" s="85">
        <f t="shared" si="60"/>
        <v>12472</v>
      </c>
      <c r="P99" s="85">
        <f t="shared" si="60"/>
        <v>3118</v>
      </c>
      <c r="Q99" s="98">
        <f>O99/N99</f>
        <v>11.36918869644485</v>
      </c>
    </row>
    <row r="100" spans="2:17">
      <c r="B100" s="88"/>
      <c r="C100" s="159"/>
      <c r="D100" s="97"/>
      <c r="E100" s="91">
        <f>SUM(E98:E99)</f>
        <v>1106</v>
      </c>
      <c r="F100" s="91">
        <f t="shared" ref="F100:P100" si="61">SUM(F98:F99)</f>
        <v>14976</v>
      </c>
      <c r="G100" s="91">
        <f t="shared" si="61"/>
        <v>4370</v>
      </c>
      <c r="H100" s="91">
        <f t="shared" si="61"/>
        <v>132</v>
      </c>
      <c r="I100" s="91">
        <f t="shared" si="61"/>
        <v>15068</v>
      </c>
      <c r="J100" s="91">
        <f t="shared" si="61"/>
        <v>7534</v>
      </c>
      <c r="K100" s="91">
        <f t="shared" si="61"/>
        <v>38</v>
      </c>
      <c r="L100" s="91">
        <f t="shared" si="61"/>
        <v>5230</v>
      </c>
      <c r="M100" s="91">
        <f t="shared" si="61"/>
        <v>3923</v>
      </c>
      <c r="N100" s="91">
        <f t="shared" si="61"/>
        <v>1276</v>
      </c>
      <c r="O100" s="91">
        <f t="shared" si="61"/>
        <v>35274</v>
      </c>
      <c r="P100" s="91">
        <f t="shared" si="61"/>
        <v>15827</v>
      </c>
      <c r="Q100" s="150"/>
    </row>
    <row r="101" spans="2:17">
      <c r="B101" s="210">
        <v>28</v>
      </c>
      <c r="C101" s="211" t="s">
        <v>38</v>
      </c>
      <c r="D101" s="83" t="s">
        <v>10</v>
      </c>
      <c r="E101" s="84">
        <v>50</v>
      </c>
      <c r="F101" s="84">
        <v>3004</v>
      </c>
      <c r="G101" s="84">
        <v>758</v>
      </c>
      <c r="H101" s="84">
        <v>68</v>
      </c>
      <c r="I101" s="84">
        <v>4359</v>
      </c>
      <c r="J101" s="84">
        <v>2173</v>
      </c>
      <c r="K101" s="84">
        <v>28</v>
      </c>
      <c r="L101" s="84">
        <v>1280</v>
      </c>
      <c r="M101" s="84">
        <v>876</v>
      </c>
      <c r="N101" s="85">
        <f>E101+H101+K101</f>
        <v>146</v>
      </c>
      <c r="O101" s="85">
        <f t="shared" ref="O101:P102" si="62">F101+I101+L101</f>
        <v>8643</v>
      </c>
      <c r="P101" s="85">
        <f t="shared" si="62"/>
        <v>3807</v>
      </c>
      <c r="Q101" s="93">
        <f>O101/N101</f>
        <v>59.198630136986303</v>
      </c>
    </row>
    <row r="102" spans="2:17">
      <c r="B102" s="210"/>
      <c r="C102" s="211"/>
      <c r="D102" s="83" t="s">
        <v>11</v>
      </c>
      <c r="E102" s="84">
        <v>784</v>
      </c>
      <c r="F102" s="84">
        <v>2027</v>
      </c>
      <c r="G102" s="84">
        <v>1014</v>
      </c>
      <c r="H102" s="86"/>
      <c r="I102" s="86"/>
      <c r="J102" s="86"/>
      <c r="K102" s="86"/>
      <c r="L102" s="86"/>
      <c r="M102" s="86"/>
      <c r="N102" s="85">
        <f>E102+H102+K102</f>
        <v>784</v>
      </c>
      <c r="O102" s="85">
        <f t="shared" si="62"/>
        <v>2027</v>
      </c>
      <c r="P102" s="85">
        <f t="shared" si="62"/>
        <v>1014</v>
      </c>
      <c r="Q102" s="98">
        <f>O102/N102</f>
        <v>2.5854591836734695</v>
      </c>
    </row>
    <row r="103" spans="2:17">
      <c r="B103" s="88"/>
      <c r="C103" s="159"/>
      <c r="D103" s="97"/>
      <c r="E103" s="91">
        <f>SUM(E101:E102)</f>
        <v>834</v>
      </c>
      <c r="F103" s="91">
        <f t="shared" ref="F103:P103" si="63">SUM(F101:F102)</f>
        <v>5031</v>
      </c>
      <c r="G103" s="91">
        <f t="shared" si="63"/>
        <v>1772</v>
      </c>
      <c r="H103" s="91">
        <f t="shared" si="63"/>
        <v>68</v>
      </c>
      <c r="I103" s="91">
        <f t="shared" si="63"/>
        <v>4359</v>
      </c>
      <c r="J103" s="91">
        <f t="shared" si="63"/>
        <v>2173</v>
      </c>
      <c r="K103" s="91">
        <f t="shared" si="63"/>
        <v>28</v>
      </c>
      <c r="L103" s="91">
        <f t="shared" si="63"/>
        <v>1280</v>
      </c>
      <c r="M103" s="91">
        <f t="shared" si="63"/>
        <v>876</v>
      </c>
      <c r="N103" s="91">
        <f t="shared" si="63"/>
        <v>930</v>
      </c>
      <c r="O103" s="91">
        <f t="shared" si="63"/>
        <v>10670</v>
      </c>
      <c r="P103" s="91">
        <f t="shared" si="63"/>
        <v>4821</v>
      </c>
      <c r="Q103" s="151"/>
    </row>
    <row r="104" spans="2:17">
      <c r="B104" s="210">
        <v>29</v>
      </c>
      <c r="C104" s="211" t="s">
        <v>39</v>
      </c>
      <c r="D104" s="83" t="s">
        <v>10</v>
      </c>
      <c r="E104" s="84"/>
      <c r="F104" s="84"/>
      <c r="G104" s="84"/>
      <c r="H104" s="84">
        <v>100</v>
      </c>
      <c r="I104" s="84">
        <v>3801</v>
      </c>
      <c r="J104" s="84">
        <v>1901</v>
      </c>
      <c r="K104" s="84">
        <v>2</v>
      </c>
      <c r="L104" s="84">
        <v>322</v>
      </c>
      <c r="M104" s="84">
        <v>241</v>
      </c>
      <c r="N104" s="85">
        <f>E104+H104+K104</f>
        <v>102</v>
      </c>
      <c r="O104" s="85">
        <f t="shared" ref="O104:P105" si="64">F104+I104+L104</f>
        <v>4123</v>
      </c>
      <c r="P104" s="85">
        <f t="shared" si="64"/>
        <v>2142</v>
      </c>
      <c r="Q104" s="93">
        <f>O104/N104</f>
        <v>40.421568627450981</v>
      </c>
    </row>
    <row r="105" spans="2:17">
      <c r="B105" s="210"/>
      <c r="C105" s="211"/>
      <c r="D105" s="83" t="s">
        <v>11</v>
      </c>
      <c r="E105" s="84">
        <v>308</v>
      </c>
      <c r="F105" s="84">
        <v>2865</v>
      </c>
      <c r="G105" s="84">
        <v>1432</v>
      </c>
      <c r="H105" s="86"/>
      <c r="I105" s="86"/>
      <c r="J105" s="86"/>
      <c r="K105" s="86"/>
      <c r="L105" s="86"/>
      <c r="M105" s="86"/>
      <c r="N105" s="85">
        <f>E105+H105+K105</f>
        <v>308</v>
      </c>
      <c r="O105" s="85">
        <f t="shared" si="64"/>
        <v>2865</v>
      </c>
      <c r="P105" s="85">
        <f t="shared" si="64"/>
        <v>1432</v>
      </c>
      <c r="Q105" s="98">
        <f>O105/N105</f>
        <v>9.3019480519480524</v>
      </c>
    </row>
    <row r="106" spans="2:17">
      <c r="B106" s="88"/>
      <c r="C106" s="159"/>
      <c r="D106" s="97"/>
      <c r="E106" s="91">
        <f>SUM(E104:E105)</f>
        <v>308</v>
      </c>
      <c r="F106" s="91">
        <f t="shared" ref="F106:P106" si="65">SUM(F104:F105)</f>
        <v>2865</v>
      </c>
      <c r="G106" s="91">
        <f t="shared" si="65"/>
        <v>1432</v>
      </c>
      <c r="H106" s="91">
        <f t="shared" si="65"/>
        <v>100</v>
      </c>
      <c r="I106" s="91">
        <f t="shared" si="65"/>
        <v>3801</v>
      </c>
      <c r="J106" s="91">
        <f t="shared" si="65"/>
        <v>1901</v>
      </c>
      <c r="K106" s="91">
        <f t="shared" si="65"/>
        <v>2</v>
      </c>
      <c r="L106" s="91">
        <f t="shared" si="65"/>
        <v>322</v>
      </c>
      <c r="M106" s="91">
        <f t="shared" si="65"/>
        <v>241</v>
      </c>
      <c r="N106" s="91">
        <f t="shared" si="65"/>
        <v>410</v>
      </c>
      <c r="O106" s="91">
        <f t="shared" si="65"/>
        <v>6988</v>
      </c>
      <c r="P106" s="91">
        <f t="shared" si="65"/>
        <v>3574</v>
      </c>
      <c r="Q106" s="149"/>
    </row>
    <row r="107" spans="2:17">
      <c r="B107" s="210">
        <v>30</v>
      </c>
      <c r="C107" s="211" t="s">
        <v>40</v>
      </c>
      <c r="D107" s="83" t="s">
        <v>10</v>
      </c>
      <c r="E107" s="84">
        <v>194</v>
      </c>
      <c r="F107" s="84">
        <v>8561</v>
      </c>
      <c r="G107" s="84">
        <v>4281</v>
      </c>
      <c r="H107" s="84"/>
      <c r="I107" s="84"/>
      <c r="J107" s="84"/>
      <c r="K107" s="84"/>
      <c r="L107" s="84"/>
      <c r="M107" s="84"/>
      <c r="N107" s="85">
        <f>E107+H107+K107</f>
        <v>194</v>
      </c>
      <c r="O107" s="85">
        <f t="shared" ref="O107:P108" si="66">F107+I107+L107</f>
        <v>8561</v>
      </c>
      <c r="P107" s="85">
        <f t="shared" si="66"/>
        <v>4281</v>
      </c>
      <c r="Q107" s="93">
        <f>O107/N107</f>
        <v>44.128865979381445</v>
      </c>
    </row>
    <row r="108" spans="2:17">
      <c r="B108" s="210"/>
      <c r="C108" s="211"/>
      <c r="D108" s="83" t="s">
        <v>11</v>
      </c>
      <c r="E108" s="86"/>
      <c r="F108" s="86"/>
      <c r="G108" s="86"/>
      <c r="H108" s="84">
        <v>545</v>
      </c>
      <c r="I108" s="84">
        <v>6737</v>
      </c>
      <c r="J108" s="84">
        <v>3369</v>
      </c>
      <c r="K108" s="86"/>
      <c r="L108" s="86"/>
      <c r="M108" s="86"/>
      <c r="N108" s="85">
        <f>E108+H108+K108</f>
        <v>545</v>
      </c>
      <c r="O108" s="85">
        <f t="shared" si="66"/>
        <v>6737</v>
      </c>
      <c r="P108" s="85">
        <f t="shared" si="66"/>
        <v>3369</v>
      </c>
      <c r="Q108" s="98">
        <f>O108/N108</f>
        <v>12.361467889908257</v>
      </c>
    </row>
    <row r="109" spans="2:17">
      <c r="B109" s="88"/>
      <c r="C109" s="159"/>
      <c r="D109" s="97"/>
      <c r="E109" s="91">
        <f>SUM(E107:E108)</f>
        <v>194</v>
      </c>
      <c r="F109" s="91">
        <f t="shared" ref="F109:P109" si="67">SUM(F107:F108)</f>
        <v>8561</v>
      </c>
      <c r="G109" s="91">
        <f t="shared" si="67"/>
        <v>4281</v>
      </c>
      <c r="H109" s="91">
        <f t="shared" si="67"/>
        <v>545</v>
      </c>
      <c r="I109" s="91">
        <f t="shared" si="67"/>
        <v>6737</v>
      </c>
      <c r="J109" s="91">
        <f t="shared" si="67"/>
        <v>3369</v>
      </c>
      <c r="K109" s="91">
        <f t="shared" si="67"/>
        <v>0</v>
      </c>
      <c r="L109" s="91">
        <f t="shared" si="67"/>
        <v>0</v>
      </c>
      <c r="M109" s="91">
        <f t="shared" si="67"/>
        <v>0</v>
      </c>
      <c r="N109" s="91">
        <f t="shared" si="67"/>
        <v>739</v>
      </c>
      <c r="O109" s="91">
        <f t="shared" si="67"/>
        <v>15298</v>
      </c>
      <c r="P109" s="91">
        <f t="shared" si="67"/>
        <v>7650</v>
      </c>
      <c r="Q109" s="150"/>
    </row>
    <row r="110" spans="2:17">
      <c r="B110" s="210">
        <v>31</v>
      </c>
      <c r="C110" s="211" t="s">
        <v>41</v>
      </c>
      <c r="D110" s="83" t="s">
        <v>10</v>
      </c>
      <c r="E110" s="84">
        <v>64</v>
      </c>
      <c r="F110" s="84">
        <v>3149</v>
      </c>
      <c r="G110" s="84">
        <v>1579</v>
      </c>
      <c r="H110" s="84">
        <v>79</v>
      </c>
      <c r="I110" s="84">
        <v>5883</v>
      </c>
      <c r="J110" s="84">
        <v>3835</v>
      </c>
      <c r="K110" s="84">
        <v>2</v>
      </c>
      <c r="L110" s="84">
        <v>1055</v>
      </c>
      <c r="M110" s="84">
        <v>640</v>
      </c>
      <c r="N110" s="85">
        <f>E110+H110+K110</f>
        <v>145</v>
      </c>
      <c r="O110" s="85">
        <f t="shared" ref="O110:P111" si="68">F110+I110+L110</f>
        <v>10087</v>
      </c>
      <c r="P110" s="85">
        <f t="shared" si="68"/>
        <v>6054</v>
      </c>
      <c r="Q110" s="93">
        <f>O110/N110</f>
        <v>69.565517241379311</v>
      </c>
    </row>
    <row r="111" spans="2:17">
      <c r="B111" s="210"/>
      <c r="C111" s="211"/>
      <c r="D111" s="83" t="s">
        <v>11</v>
      </c>
      <c r="E111" s="84">
        <v>973</v>
      </c>
      <c r="F111" s="84">
        <v>2444</v>
      </c>
      <c r="G111" s="84">
        <v>611</v>
      </c>
      <c r="H111" s="86"/>
      <c r="I111" s="86"/>
      <c r="J111" s="86"/>
      <c r="K111" s="86"/>
      <c r="L111" s="86"/>
      <c r="M111" s="86"/>
      <c r="N111" s="85">
        <f>E111+H111+K111</f>
        <v>973</v>
      </c>
      <c r="O111" s="85">
        <f t="shared" si="68"/>
        <v>2444</v>
      </c>
      <c r="P111" s="85">
        <f t="shared" si="68"/>
        <v>611</v>
      </c>
      <c r="Q111" s="98">
        <f>O111/N111</f>
        <v>2.5118191161356629</v>
      </c>
    </row>
    <row r="112" spans="2:17">
      <c r="B112" s="88"/>
      <c r="C112" s="89"/>
      <c r="D112" s="97"/>
      <c r="E112" s="91">
        <f>SUM(E110:E111)</f>
        <v>1037</v>
      </c>
      <c r="F112" s="91">
        <f t="shared" ref="F112:P112" si="69">SUM(F110:F111)</f>
        <v>5593</v>
      </c>
      <c r="G112" s="91">
        <f t="shared" si="69"/>
        <v>2190</v>
      </c>
      <c r="H112" s="91">
        <f t="shared" si="69"/>
        <v>79</v>
      </c>
      <c r="I112" s="91">
        <f t="shared" si="69"/>
        <v>5883</v>
      </c>
      <c r="J112" s="91">
        <f t="shared" si="69"/>
        <v>3835</v>
      </c>
      <c r="K112" s="91">
        <f t="shared" si="69"/>
        <v>2</v>
      </c>
      <c r="L112" s="91">
        <f t="shared" si="69"/>
        <v>1055</v>
      </c>
      <c r="M112" s="91">
        <f t="shared" si="69"/>
        <v>640</v>
      </c>
      <c r="N112" s="91">
        <f t="shared" si="69"/>
        <v>1118</v>
      </c>
      <c r="O112" s="91">
        <f t="shared" si="69"/>
        <v>12531</v>
      </c>
      <c r="P112" s="91">
        <f t="shared" si="69"/>
        <v>6665</v>
      </c>
      <c r="Q112" s="150"/>
    </row>
    <row r="113" spans="2:20">
      <c r="B113" s="110"/>
      <c r="C113" s="111"/>
      <c r="D113" s="152"/>
      <c r="E113" s="104">
        <f t="shared" ref="E113:Q113" si="70">E112+E109+E106+E103+E100+E97+E89+E86+E83+E80+E77+E74+E71+E68+E65+E62+E59+E56+E53+E43+E40+E37+E34+E31+E28+E25+E22+E19+E16+E13+E10</f>
        <v>19687</v>
      </c>
      <c r="F113" s="104">
        <f t="shared" si="70"/>
        <v>219907</v>
      </c>
      <c r="G113" s="104">
        <f t="shared" si="70"/>
        <v>95376</v>
      </c>
      <c r="H113" s="104">
        <f t="shared" si="70"/>
        <v>3706</v>
      </c>
      <c r="I113" s="104">
        <f t="shared" si="70"/>
        <v>163566</v>
      </c>
      <c r="J113" s="104">
        <f t="shared" si="70"/>
        <v>81428</v>
      </c>
      <c r="K113" s="104">
        <f t="shared" si="70"/>
        <v>249</v>
      </c>
      <c r="L113" s="104">
        <f t="shared" si="70"/>
        <v>20423</v>
      </c>
      <c r="M113" s="104">
        <f t="shared" si="70"/>
        <v>14816</v>
      </c>
      <c r="N113" s="104">
        <f t="shared" si="70"/>
        <v>23642</v>
      </c>
      <c r="O113" s="104">
        <f t="shared" si="70"/>
        <v>403896</v>
      </c>
      <c r="P113" s="104">
        <f t="shared" si="70"/>
        <v>191620</v>
      </c>
      <c r="Q113" s="153">
        <f t="shared" si="70"/>
        <v>0</v>
      </c>
    </row>
    <row r="114" spans="2:20">
      <c r="B114" s="217" t="s">
        <v>107</v>
      </c>
      <c r="C114" s="213" t="s">
        <v>42</v>
      </c>
      <c r="D114" s="214"/>
      <c r="E114" s="154">
        <f t="shared" ref="E114:P114" si="71">(E110+E107+E104+E101+E98+E95+E87+E84+E81+E78+E75+E72+E69+E66+E63+E60+E57+E54+E51+E41+E38+E35+E32+E29+E26+E23+E20+E17+E14+E11+E8)</f>
        <v>1154</v>
      </c>
      <c r="F114" s="154">
        <f t="shared" si="71"/>
        <v>52450</v>
      </c>
      <c r="G114" s="154">
        <f t="shared" si="71"/>
        <v>22683</v>
      </c>
      <c r="H114" s="154">
        <f t="shared" si="71"/>
        <v>3023</v>
      </c>
      <c r="I114" s="154">
        <f t="shared" si="71"/>
        <v>152560</v>
      </c>
      <c r="J114" s="154">
        <f t="shared" si="71"/>
        <v>75924</v>
      </c>
      <c r="K114" s="154">
        <f t="shared" si="71"/>
        <v>249</v>
      </c>
      <c r="L114" s="154">
        <f t="shared" si="71"/>
        <v>20423</v>
      </c>
      <c r="M114" s="154">
        <f t="shared" si="71"/>
        <v>14816</v>
      </c>
      <c r="N114" s="154">
        <f t="shared" si="71"/>
        <v>4426</v>
      </c>
      <c r="O114" s="154">
        <f t="shared" si="71"/>
        <v>225433</v>
      </c>
      <c r="P114" s="154">
        <f t="shared" si="71"/>
        <v>113423</v>
      </c>
      <c r="Q114" s="155"/>
    </row>
    <row r="115" spans="2:20">
      <c r="B115" s="218"/>
      <c r="C115" s="215"/>
      <c r="D115" s="216"/>
      <c r="E115" s="156">
        <f>E114/E113</f>
        <v>5.8617361710773606E-2</v>
      </c>
      <c r="F115" s="156">
        <f t="shared" ref="F115:P115" si="72">F114/F113</f>
        <v>0.23850991555521198</v>
      </c>
      <c r="G115" s="156">
        <f t="shared" si="72"/>
        <v>0.23782712632108707</v>
      </c>
      <c r="H115" s="156">
        <f t="shared" si="72"/>
        <v>0.81570426335671886</v>
      </c>
      <c r="I115" s="156">
        <f t="shared" si="72"/>
        <v>0.93271217734737044</v>
      </c>
      <c r="J115" s="156">
        <f t="shared" si="72"/>
        <v>0.932406543203812</v>
      </c>
      <c r="K115" s="156">
        <f t="shared" si="72"/>
        <v>1</v>
      </c>
      <c r="L115" s="156">
        <f t="shared" si="72"/>
        <v>1</v>
      </c>
      <c r="M115" s="156">
        <f t="shared" si="72"/>
        <v>1</v>
      </c>
      <c r="N115" s="156">
        <f t="shared" si="72"/>
        <v>0.18720920395905591</v>
      </c>
      <c r="O115" s="156">
        <f t="shared" si="72"/>
        <v>0.55814615643631038</v>
      </c>
      <c r="P115" s="156">
        <f t="shared" si="72"/>
        <v>0.59191629266256129</v>
      </c>
      <c r="Q115" s="157" t="s">
        <v>46</v>
      </c>
      <c r="R115" s="2">
        <f>E113+H113+K113</f>
        <v>23642</v>
      </c>
      <c r="S115" s="2">
        <f t="shared" ref="S115:T115" si="73">F113+I113+L113</f>
        <v>403896</v>
      </c>
      <c r="T115" s="2">
        <f t="shared" si="73"/>
        <v>191620</v>
      </c>
    </row>
    <row r="116" spans="2:20">
      <c r="B116" s="217" t="s">
        <v>107</v>
      </c>
      <c r="C116" s="213" t="s">
        <v>47</v>
      </c>
      <c r="D116" s="214"/>
      <c r="E116" s="154">
        <f t="shared" ref="E116:P116" si="74">E111+E108+E105+E102+E99+E96+E88+E85+E82+E79+E76+E73+E70+E67+E64+E61+E58+E55+E52+E42+E39+E36+E33+E30+E27+E24+E21+E18+E15+E12+E9</f>
        <v>18533</v>
      </c>
      <c r="F116" s="154">
        <f t="shared" si="74"/>
        <v>167457</v>
      </c>
      <c r="G116" s="154">
        <f t="shared" si="74"/>
        <v>72693</v>
      </c>
      <c r="H116" s="154">
        <f t="shared" si="74"/>
        <v>683</v>
      </c>
      <c r="I116" s="154">
        <f t="shared" si="74"/>
        <v>11006</v>
      </c>
      <c r="J116" s="154">
        <f t="shared" si="74"/>
        <v>5504</v>
      </c>
      <c r="K116" s="154">
        <f t="shared" si="74"/>
        <v>0</v>
      </c>
      <c r="L116" s="154">
        <f t="shared" si="74"/>
        <v>0</v>
      </c>
      <c r="M116" s="154">
        <f t="shared" si="74"/>
        <v>0</v>
      </c>
      <c r="N116" s="154">
        <f t="shared" si="74"/>
        <v>19216</v>
      </c>
      <c r="O116" s="154">
        <f t="shared" si="74"/>
        <v>178463</v>
      </c>
      <c r="P116" s="154">
        <f t="shared" si="74"/>
        <v>78197</v>
      </c>
      <c r="Q116" s="212"/>
    </row>
    <row r="117" spans="2:20">
      <c r="B117" s="218"/>
      <c r="C117" s="215"/>
      <c r="D117" s="216"/>
      <c r="E117" s="156">
        <f>E116/E113</f>
        <v>0.94138263828922641</v>
      </c>
      <c r="F117" s="156">
        <f t="shared" ref="F117:P117" si="75">F116/F113</f>
        <v>0.76149008444478805</v>
      </c>
      <c r="G117" s="156">
        <f t="shared" si="75"/>
        <v>0.76217287367891295</v>
      </c>
      <c r="H117" s="156">
        <f t="shared" si="75"/>
        <v>0.18429573664328117</v>
      </c>
      <c r="I117" s="156">
        <f t="shared" si="75"/>
        <v>6.7287822652629517E-2</v>
      </c>
      <c r="J117" s="156">
        <f t="shared" si="75"/>
        <v>6.7593456796188042E-2</v>
      </c>
      <c r="K117" s="156">
        <f t="shared" si="75"/>
        <v>0</v>
      </c>
      <c r="L117" s="156">
        <f t="shared" si="75"/>
        <v>0</v>
      </c>
      <c r="M117" s="156">
        <f t="shared" si="75"/>
        <v>0</v>
      </c>
      <c r="N117" s="156">
        <f t="shared" si="75"/>
        <v>0.81279079604094406</v>
      </c>
      <c r="O117" s="156">
        <f t="shared" si="75"/>
        <v>0.44185384356368967</v>
      </c>
      <c r="P117" s="156">
        <f t="shared" si="75"/>
        <v>0.40808370733743871</v>
      </c>
      <c r="Q117" s="212"/>
    </row>
    <row r="137" spans="3:5">
      <c r="C137" s="7" t="s">
        <v>48</v>
      </c>
    </row>
    <row r="139" spans="3:5">
      <c r="C139" s="9" t="s">
        <v>52</v>
      </c>
      <c r="D139" s="9" t="s">
        <v>43</v>
      </c>
      <c r="E139" t="s">
        <v>51</v>
      </c>
    </row>
    <row r="140" spans="3:5">
      <c r="C140" s="9" t="s">
        <v>53</v>
      </c>
      <c r="D140" s="9" t="s">
        <v>49</v>
      </c>
    </row>
    <row r="141" spans="3:5">
      <c r="C141" s="9" t="s">
        <v>54</v>
      </c>
      <c r="D141" s="9" t="s">
        <v>50</v>
      </c>
    </row>
    <row r="142" spans="3:5">
      <c r="C142" s="9" t="s">
        <v>55</v>
      </c>
      <c r="D142" s="9" t="s">
        <v>46</v>
      </c>
    </row>
  </sheetData>
  <mergeCells count="91">
    <mergeCell ref="P1:Q1"/>
    <mergeCell ref="B3:Q3"/>
    <mergeCell ref="B4:Q4"/>
    <mergeCell ref="B6:B7"/>
    <mergeCell ref="C6:D7"/>
    <mergeCell ref="E6:G6"/>
    <mergeCell ref="H6:J6"/>
    <mergeCell ref="K6:M6"/>
    <mergeCell ref="N6:P6"/>
    <mergeCell ref="Q6:Q7"/>
    <mergeCell ref="B8:B9"/>
    <mergeCell ref="C8:C9"/>
    <mergeCell ref="B11:B12"/>
    <mergeCell ref="C11:C12"/>
    <mergeCell ref="B14:B15"/>
    <mergeCell ref="C14:C15"/>
    <mergeCell ref="B17:B18"/>
    <mergeCell ref="C17:C18"/>
    <mergeCell ref="B20:B21"/>
    <mergeCell ref="C20:C21"/>
    <mergeCell ref="B23:B24"/>
    <mergeCell ref="C23:C24"/>
    <mergeCell ref="B26:B27"/>
    <mergeCell ref="C26:C27"/>
    <mergeCell ref="B29:B30"/>
    <mergeCell ref="C29:C30"/>
    <mergeCell ref="B32:B33"/>
    <mergeCell ref="C32:C33"/>
    <mergeCell ref="Q49:Q50"/>
    <mergeCell ref="B35:B36"/>
    <mergeCell ref="C35:C36"/>
    <mergeCell ref="B38:B39"/>
    <mergeCell ref="C38:C39"/>
    <mergeCell ref="B41:B42"/>
    <mergeCell ref="C41:C42"/>
    <mergeCell ref="C49:D50"/>
    <mergeCell ref="E49:G49"/>
    <mergeCell ref="H49:J49"/>
    <mergeCell ref="K49:M49"/>
    <mergeCell ref="N49:P49"/>
    <mergeCell ref="B49:B50"/>
    <mergeCell ref="B51:B52"/>
    <mergeCell ref="C51:C52"/>
    <mergeCell ref="B54:B55"/>
    <mergeCell ref="C54:C55"/>
    <mergeCell ref="B57:B58"/>
    <mergeCell ref="C57:C58"/>
    <mergeCell ref="B60:B61"/>
    <mergeCell ref="C60:C61"/>
    <mergeCell ref="B63:B64"/>
    <mergeCell ref="C63:C64"/>
    <mergeCell ref="B66:B67"/>
    <mergeCell ref="C66:C67"/>
    <mergeCell ref="B69:B70"/>
    <mergeCell ref="C69:C70"/>
    <mergeCell ref="B72:B73"/>
    <mergeCell ref="C72:C73"/>
    <mergeCell ref="B75:B76"/>
    <mergeCell ref="C75:C76"/>
    <mergeCell ref="B78:B79"/>
    <mergeCell ref="C78:C79"/>
    <mergeCell ref="B81:B82"/>
    <mergeCell ref="C81:C82"/>
    <mergeCell ref="B84:B85"/>
    <mergeCell ref="C84:C85"/>
    <mergeCell ref="B87:B88"/>
    <mergeCell ref="C87:C88"/>
    <mergeCell ref="C93:D94"/>
    <mergeCell ref="E93:G93"/>
    <mergeCell ref="H93:J93"/>
    <mergeCell ref="B93:B94"/>
    <mergeCell ref="N93:P93"/>
    <mergeCell ref="Q93:Q94"/>
    <mergeCell ref="B95:B96"/>
    <mergeCell ref="C95:C96"/>
    <mergeCell ref="B98:B99"/>
    <mergeCell ref="C98:C99"/>
    <mergeCell ref="K93:M93"/>
    <mergeCell ref="B110:B111"/>
    <mergeCell ref="C110:C111"/>
    <mergeCell ref="Q116:Q117"/>
    <mergeCell ref="B101:B102"/>
    <mergeCell ref="C101:C102"/>
    <mergeCell ref="B104:B105"/>
    <mergeCell ref="C104:C105"/>
    <mergeCell ref="B107:B108"/>
    <mergeCell ref="C107:C108"/>
    <mergeCell ref="C114:D115"/>
    <mergeCell ref="C116:D117"/>
    <mergeCell ref="B114:B115"/>
    <mergeCell ref="B116:B117"/>
  </mergeCells>
  <pageMargins left="0.7" right="0.7" top="0.5" bottom="0.75" header="0.3" footer="0.3"/>
  <pageSetup scale="80" orientation="landscape" r:id="rId1"/>
  <headerFoot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AA55"/>
  <sheetViews>
    <sheetView workbookViewId="0">
      <selection activeCell="B5" sqref="B5:Q5"/>
    </sheetView>
  </sheetViews>
  <sheetFormatPr defaultRowHeight="15"/>
  <cols>
    <col min="1" max="1" width="2.5703125" customWidth="1"/>
    <col min="2" max="2" width="5.140625" customWidth="1"/>
    <col min="3" max="3" width="12.85546875" customWidth="1"/>
    <col min="11" max="11" width="6.7109375" customWidth="1"/>
    <col min="14" max="14" width="6.28515625" customWidth="1"/>
    <col min="17" max="17" width="10.7109375" customWidth="1"/>
  </cols>
  <sheetData>
    <row r="1" spans="2:27" ht="15.75" thickBot="1"/>
    <row r="2" spans="2:27" ht="15.75" thickBot="1">
      <c r="P2" s="238" t="s">
        <v>113</v>
      </c>
      <c r="Q2" s="239"/>
    </row>
    <row r="4" spans="2:27" ht="24" customHeight="1">
      <c r="B4" s="240" t="str">
        <f>'[1]3.6.1.1'!$A$3</f>
        <v>Baseline study for Fisheries Development in Telangana State</v>
      </c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</row>
    <row r="5" spans="2:27" ht="25.5" customHeight="1">
      <c r="B5" s="294" t="str">
        <f>'[2]Ann 3.15'!$D$21</f>
        <v>Tank Resources (TKS) for Study Districts</v>
      </c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</row>
    <row r="6" spans="2:27" ht="15" customHeight="1"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</row>
    <row r="7" spans="2:27" ht="15" customHeight="1"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</row>
    <row r="8" spans="2:27" ht="21" customHeight="1">
      <c r="B8" s="253"/>
      <c r="C8" s="246" t="s">
        <v>0</v>
      </c>
      <c r="D8" s="246"/>
      <c r="E8" s="246" t="s">
        <v>1</v>
      </c>
      <c r="F8" s="246"/>
      <c r="G8" s="246"/>
      <c r="H8" s="246" t="s">
        <v>2</v>
      </c>
      <c r="I8" s="246"/>
      <c r="J8" s="246"/>
      <c r="K8" s="246" t="s">
        <v>3</v>
      </c>
      <c r="L8" s="246"/>
      <c r="M8" s="246"/>
      <c r="N8" s="246" t="s">
        <v>4</v>
      </c>
      <c r="O8" s="246"/>
      <c r="P8" s="246"/>
      <c r="Q8" s="247" t="s">
        <v>5</v>
      </c>
    </row>
    <row r="9" spans="2:27" ht="18" customHeight="1">
      <c r="B9" s="254"/>
      <c r="C9" s="246"/>
      <c r="D9" s="246"/>
      <c r="E9" s="163" t="s">
        <v>6</v>
      </c>
      <c r="F9" s="163" t="s">
        <v>7</v>
      </c>
      <c r="G9" s="163" t="s">
        <v>8</v>
      </c>
      <c r="H9" s="163" t="s">
        <v>6</v>
      </c>
      <c r="I9" s="163" t="s">
        <v>7</v>
      </c>
      <c r="J9" s="163" t="s">
        <v>8</v>
      </c>
      <c r="K9" s="163" t="s">
        <v>6</v>
      </c>
      <c r="L9" s="163" t="s">
        <v>7</v>
      </c>
      <c r="M9" s="163" t="s">
        <v>8</v>
      </c>
      <c r="N9" s="163" t="s">
        <v>6</v>
      </c>
      <c r="O9" s="163" t="s">
        <v>7</v>
      </c>
      <c r="P9" s="163" t="s">
        <v>8</v>
      </c>
      <c r="Q9" s="248"/>
    </row>
    <row r="10" spans="2:27">
      <c r="B10" s="210">
        <v>1</v>
      </c>
      <c r="C10" s="242" t="s">
        <v>18</v>
      </c>
      <c r="D10" s="83" t="s">
        <v>10</v>
      </c>
      <c r="E10" s="84">
        <v>35</v>
      </c>
      <c r="F10" s="84">
        <v>948</v>
      </c>
      <c r="G10" s="84">
        <v>259</v>
      </c>
      <c r="H10" s="84">
        <v>69</v>
      </c>
      <c r="I10" s="84">
        <v>2327</v>
      </c>
      <c r="J10" s="84">
        <v>1145</v>
      </c>
      <c r="K10" s="84">
        <v>4</v>
      </c>
      <c r="L10" s="84">
        <v>259</v>
      </c>
      <c r="M10" s="84">
        <v>194</v>
      </c>
      <c r="N10" s="85">
        <f t="shared" ref="N10:P11" si="0">E10+H10+K10</f>
        <v>108</v>
      </c>
      <c r="O10" s="85">
        <f t="shared" si="0"/>
        <v>3534</v>
      </c>
      <c r="P10" s="85">
        <f t="shared" si="0"/>
        <v>1598</v>
      </c>
      <c r="Q10" s="93">
        <f>O10/N10</f>
        <v>32.722222222222221</v>
      </c>
      <c r="R10" s="76">
        <f>N10/N12</f>
        <v>0.2983425414364641</v>
      </c>
      <c r="S10" s="82">
        <f>U12/Y12</f>
        <v>0.50632911392405067</v>
      </c>
      <c r="T10" s="82"/>
      <c r="U10" s="243" t="s">
        <v>103</v>
      </c>
      <c r="V10" s="244"/>
      <c r="W10" s="244"/>
      <c r="X10" s="245"/>
    </row>
    <row r="11" spans="2:27">
      <c r="B11" s="210"/>
      <c r="C11" s="242"/>
      <c r="D11" s="83" t="s">
        <v>11</v>
      </c>
      <c r="E11" s="84">
        <v>254</v>
      </c>
      <c r="F11" s="84">
        <v>3656</v>
      </c>
      <c r="G11" s="84">
        <v>936</v>
      </c>
      <c r="H11" s="86"/>
      <c r="I11" s="86"/>
      <c r="J11" s="86"/>
      <c r="K11" s="86"/>
      <c r="L11" s="86"/>
      <c r="M11" s="86"/>
      <c r="N11" s="85">
        <f t="shared" si="0"/>
        <v>254</v>
      </c>
      <c r="O11" s="85">
        <f t="shared" si="0"/>
        <v>3656</v>
      </c>
      <c r="P11" s="85">
        <f t="shared" si="0"/>
        <v>936</v>
      </c>
      <c r="Q11" s="98">
        <f>O11/N11</f>
        <v>14.393700787401574</v>
      </c>
      <c r="R11" s="76">
        <f>N11/N12</f>
        <v>0.7016574585635359</v>
      </c>
      <c r="S11" s="82">
        <f>X12/Y12</f>
        <v>0.49367088607594939</v>
      </c>
      <c r="T11" s="82"/>
      <c r="U11" s="77" t="s">
        <v>10</v>
      </c>
      <c r="V11" s="77" t="s">
        <v>11</v>
      </c>
      <c r="W11" s="78" t="s">
        <v>104</v>
      </c>
      <c r="X11" s="78"/>
      <c r="Z11" t="s">
        <v>105</v>
      </c>
      <c r="AA11" t="s">
        <v>106</v>
      </c>
    </row>
    <row r="12" spans="2:27">
      <c r="B12" s="88"/>
      <c r="C12" s="89"/>
      <c r="D12" s="97"/>
      <c r="E12" s="91">
        <f>SUM(E10:E11)</f>
        <v>289</v>
      </c>
      <c r="F12" s="91">
        <f t="shared" ref="F12" si="1">SUM(F10:F11)</f>
        <v>4604</v>
      </c>
      <c r="G12" s="91">
        <f t="shared" ref="G12" si="2">SUM(G10:G11)</f>
        <v>1195</v>
      </c>
      <c r="H12" s="91">
        <f t="shared" ref="H12" si="3">SUM(H10:H11)</f>
        <v>69</v>
      </c>
      <c r="I12" s="91">
        <f t="shared" ref="I12" si="4">SUM(I10:I11)</f>
        <v>2327</v>
      </c>
      <c r="J12" s="91">
        <f t="shared" ref="J12" si="5">SUM(J10:J11)</f>
        <v>1145</v>
      </c>
      <c r="K12" s="91">
        <f t="shared" ref="K12" si="6">SUM(K10:K11)</f>
        <v>4</v>
      </c>
      <c r="L12" s="91">
        <f t="shared" ref="L12" si="7">SUM(L10:L11)</f>
        <v>259</v>
      </c>
      <c r="M12" s="91">
        <f t="shared" ref="M12" si="8">SUM(M10:M11)</f>
        <v>194</v>
      </c>
      <c r="N12" s="91">
        <f>SUM(N10:N11)</f>
        <v>362</v>
      </c>
      <c r="O12" s="91">
        <f>SUM(O10:O11)</f>
        <v>7190</v>
      </c>
      <c r="P12" s="91">
        <f>SUM(P10:P11)</f>
        <v>2534</v>
      </c>
      <c r="Q12" s="100"/>
      <c r="R12" s="75"/>
      <c r="U12" s="79">
        <v>40</v>
      </c>
      <c r="V12" s="79">
        <v>29</v>
      </c>
      <c r="W12" s="79">
        <v>10</v>
      </c>
      <c r="X12" s="79">
        <f>V12+W12</f>
        <v>39</v>
      </c>
      <c r="Y12">
        <f>U12+X12</f>
        <v>79</v>
      </c>
    </row>
    <row r="13" spans="2:27">
      <c r="B13" s="210">
        <v>2</v>
      </c>
      <c r="C13" s="242" t="s">
        <v>19</v>
      </c>
      <c r="D13" s="83" t="s">
        <v>10</v>
      </c>
      <c r="E13" s="84">
        <v>60</v>
      </c>
      <c r="F13" s="84">
        <v>1098</v>
      </c>
      <c r="G13" s="84">
        <v>275</v>
      </c>
      <c r="H13" s="84">
        <v>53</v>
      </c>
      <c r="I13" s="84">
        <v>1445</v>
      </c>
      <c r="J13" s="84">
        <v>723</v>
      </c>
      <c r="K13" s="84">
        <v>24</v>
      </c>
      <c r="L13" s="84">
        <v>504</v>
      </c>
      <c r="M13" s="84">
        <v>378</v>
      </c>
      <c r="N13" s="85">
        <f>E13+H13+K13</f>
        <v>137</v>
      </c>
      <c r="O13" s="85">
        <f t="shared" ref="O13:O14" si="9">F13+I13+L13</f>
        <v>3047</v>
      </c>
      <c r="P13" s="85">
        <f t="shared" ref="P13:P14" si="10">G13+J13+M13</f>
        <v>1376</v>
      </c>
      <c r="Q13" s="93">
        <f>O13/N13</f>
        <v>22.240875912408757</v>
      </c>
      <c r="R13" s="76">
        <f>N13/N15</f>
        <v>0.32932692307692307</v>
      </c>
      <c r="S13" s="82">
        <f>U13/Y13</f>
        <v>0.58441558441558439</v>
      </c>
      <c r="U13" s="80">
        <v>45</v>
      </c>
      <c r="V13" s="80">
        <v>30</v>
      </c>
      <c r="W13" s="80">
        <v>2</v>
      </c>
      <c r="X13" s="79">
        <f t="shared" ref="X13:X20" si="11">V13+W13</f>
        <v>32</v>
      </c>
      <c r="Y13">
        <f t="shared" ref="Y13:Y20" si="12">U13+X13</f>
        <v>77</v>
      </c>
    </row>
    <row r="14" spans="2:27">
      <c r="B14" s="210"/>
      <c r="C14" s="242"/>
      <c r="D14" s="83" t="s">
        <v>11</v>
      </c>
      <c r="E14" s="84">
        <v>279</v>
      </c>
      <c r="F14" s="84">
        <v>2567</v>
      </c>
      <c r="G14" s="84">
        <v>1925</v>
      </c>
      <c r="H14" s="86"/>
      <c r="I14" s="86"/>
      <c r="J14" s="86"/>
      <c r="K14" s="86"/>
      <c r="L14" s="86"/>
      <c r="M14" s="86"/>
      <c r="N14" s="85">
        <f>E14+H14+K14</f>
        <v>279</v>
      </c>
      <c r="O14" s="85">
        <f t="shared" si="9"/>
        <v>2567</v>
      </c>
      <c r="P14" s="85">
        <f t="shared" si="10"/>
        <v>1925</v>
      </c>
      <c r="Q14" s="98">
        <f>O14/N14</f>
        <v>9.2007168458781354</v>
      </c>
      <c r="R14" s="76">
        <f>N14/N15</f>
        <v>0.67067307692307687</v>
      </c>
      <c r="S14" s="82">
        <f>X13/Y13</f>
        <v>0.41558441558441561</v>
      </c>
      <c r="U14" s="80">
        <v>39</v>
      </c>
      <c r="V14" s="80">
        <v>32</v>
      </c>
      <c r="W14" s="80">
        <v>2</v>
      </c>
      <c r="X14" s="79">
        <f t="shared" si="11"/>
        <v>34</v>
      </c>
      <c r="Y14">
        <f t="shared" si="12"/>
        <v>73</v>
      </c>
    </row>
    <row r="15" spans="2:27">
      <c r="B15" s="88"/>
      <c r="C15" s="89"/>
      <c r="D15" s="97"/>
      <c r="E15" s="91">
        <f>SUM(E13:E14)</f>
        <v>339</v>
      </c>
      <c r="F15" s="91">
        <f t="shared" ref="F15" si="13">SUM(F13:F14)</f>
        <v>3665</v>
      </c>
      <c r="G15" s="91">
        <f t="shared" ref="G15" si="14">SUM(G13:G14)</f>
        <v>2200</v>
      </c>
      <c r="H15" s="91">
        <f t="shared" ref="H15" si="15">SUM(H13:H14)</f>
        <v>53</v>
      </c>
      <c r="I15" s="91">
        <f t="shared" ref="I15" si="16">SUM(I13:I14)</f>
        <v>1445</v>
      </c>
      <c r="J15" s="91">
        <f t="shared" ref="J15" si="17">SUM(J13:J14)</f>
        <v>723</v>
      </c>
      <c r="K15" s="91">
        <f t="shared" ref="K15" si="18">SUM(K13:K14)</f>
        <v>24</v>
      </c>
      <c r="L15" s="91">
        <f t="shared" ref="L15" si="19">SUM(L13:L14)</f>
        <v>504</v>
      </c>
      <c r="M15" s="91">
        <f t="shared" ref="M15" si="20">SUM(M13:M14)</f>
        <v>378</v>
      </c>
      <c r="N15" s="91">
        <f t="shared" ref="N15" si="21">SUM(N13:N14)</f>
        <v>416</v>
      </c>
      <c r="O15" s="91">
        <f t="shared" ref="O15" si="22">SUM(O13:O14)</f>
        <v>5614</v>
      </c>
      <c r="P15" s="91">
        <f t="shared" ref="P15" si="23">SUM(P13:P14)</f>
        <v>3301</v>
      </c>
      <c r="Q15" s="92"/>
      <c r="U15" s="80">
        <v>45</v>
      </c>
      <c r="V15" s="80">
        <v>45</v>
      </c>
      <c r="W15" s="80"/>
      <c r="X15" s="79">
        <f t="shared" si="11"/>
        <v>45</v>
      </c>
      <c r="Y15">
        <f t="shared" si="12"/>
        <v>90</v>
      </c>
    </row>
    <row r="16" spans="2:27">
      <c r="B16" s="210">
        <v>3</v>
      </c>
      <c r="C16" s="242" t="s">
        <v>24</v>
      </c>
      <c r="D16" s="83" t="s">
        <v>10</v>
      </c>
      <c r="E16" s="84">
        <v>35</v>
      </c>
      <c r="F16" s="84">
        <v>1290</v>
      </c>
      <c r="G16" s="84">
        <v>335</v>
      </c>
      <c r="H16" s="84">
        <v>72</v>
      </c>
      <c r="I16" s="84">
        <v>2795</v>
      </c>
      <c r="J16" s="84">
        <v>1398</v>
      </c>
      <c r="K16" s="84">
        <v>2</v>
      </c>
      <c r="L16" s="84">
        <v>196</v>
      </c>
      <c r="M16" s="84">
        <v>147</v>
      </c>
      <c r="N16" s="85">
        <f>E16+H16+K16</f>
        <v>109</v>
      </c>
      <c r="O16" s="85">
        <f t="shared" ref="O16:O17" si="24">F16+I16+L16</f>
        <v>4281</v>
      </c>
      <c r="P16" s="85">
        <f t="shared" ref="P16:P17" si="25">G16+J16+M16</f>
        <v>1880</v>
      </c>
      <c r="Q16" s="93">
        <f>O16/N16</f>
        <v>39.275229357798167</v>
      </c>
      <c r="R16" s="76">
        <f>N16/N18</f>
        <v>0.40370370370370373</v>
      </c>
      <c r="S16" s="82">
        <f>U14/Y14</f>
        <v>0.53424657534246578</v>
      </c>
      <c r="U16" s="80">
        <v>23</v>
      </c>
      <c r="V16" s="80">
        <v>53</v>
      </c>
      <c r="W16" s="80">
        <v>3</v>
      </c>
      <c r="X16" s="79">
        <f t="shared" si="11"/>
        <v>56</v>
      </c>
      <c r="Y16">
        <f t="shared" si="12"/>
        <v>79</v>
      </c>
    </row>
    <row r="17" spans="2:25">
      <c r="B17" s="210"/>
      <c r="C17" s="242"/>
      <c r="D17" s="83" t="s">
        <v>11</v>
      </c>
      <c r="E17" s="84">
        <v>161</v>
      </c>
      <c r="F17" s="84">
        <v>2438</v>
      </c>
      <c r="G17" s="84">
        <v>639</v>
      </c>
      <c r="H17" s="86"/>
      <c r="I17" s="86"/>
      <c r="J17" s="86"/>
      <c r="K17" s="86"/>
      <c r="L17" s="86"/>
      <c r="M17" s="86"/>
      <c r="N17" s="85">
        <f>E17+H17+K17</f>
        <v>161</v>
      </c>
      <c r="O17" s="85">
        <f t="shared" si="24"/>
        <v>2438</v>
      </c>
      <c r="P17" s="85">
        <f t="shared" si="25"/>
        <v>639</v>
      </c>
      <c r="Q17" s="98">
        <f>O17/N17</f>
        <v>15.142857142857142</v>
      </c>
      <c r="R17" s="76">
        <f>N17/N18</f>
        <v>0.59629629629629632</v>
      </c>
      <c r="S17" s="82">
        <f>X14/Y14</f>
        <v>0.46575342465753422</v>
      </c>
      <c r="U17" s="80">
        <v>41</v>
      </c>
      <c r="V17" s="80">
        <v>38</v>
      </c>
      <c r="W17" s="80">
        <v>1</v>
      </c>
      <c r="X17" s="79">
        <f t="shared" si="11"/>
        <v>39</v>
      </c>
      <c r="Y17">
        <f t="shared" si="12"/>
        <v>80</v>
      </c>
    </row>
    <row r="18" spans="2:25">
      <c r="B18" s="88"/>
      <c r="C18" s="89"/>
      <c r="D18" s="97"/>
      <c r="E18" s="91">
        <f>SUM(E16:E17)</f>
        <v>196</v>
      </c>
      <c r="F18" s="91">
        <f t="shared" ref="F18" si="26">SUM(F16:F17)</f>
        <v>3728</v>
      </c>
      <c r="G18" s="91">
        <f t="shared" ref="G18" si="27">SUM(G16:G17)</f>
        <v>974</v>
      </c>
      <c r="H18" s="91">
        <f t="shared" ref="H18" si="28">SUM(H16:H17)</f>
        <v>72</v>
      </c>
      <c r="I18" s="91">
        <f t="shared" ref="I18" si="29">SUM(I16:I17)</f>
        <v>2795</v>
      </c>
      <c r="J18" s="91">
        <f t="shared" ref="J18" si="30">SUM(J16:J17)</f>
        <v>1398</v>
      </c>
      <c r="K18" s="91">
        <f t="shared" ref="K18" si="31">SUM(K16:K17)</f>
        <v>2</v>
      </c>
      <c r="L18" s="91">
        <f t="shared" ref="L18" si="32">SUM(L16:L17)</f>
        <v>196</v>
      </c>
      <c r="M18" s="91">
        <f t="shared" ref="M18" si="33">SUM(M16:M17)</f>
        <v>147</v>
      </c>
      <c r="N18" s="91">
        <f t="shared" ref="N18" si="34">SUM(N16:N17)</f>
        <v>270</v>
      </c>
      <c r="O18" s="91">
        <f t="shared" ref="O18" si="35">SUM(O16:O17)</f>
        <v>6719</v>
      </c>
      <c r="P18" s="91">
        <f t="shared" ref="P18" si="36">SUM(P16:P17)</f>
        <v>2519</v>
      </c>
      <c r="Q18" s="99"/>
      <c r="U18" s="80">
        <v>20</v>
      </c>
      <c r="V18" s="80">
        <v>52</v>
      </c>
      <c r="W18" s="80"/>
      <c r="X18" s="79">
        <f t="shared" si="11"/>
        <v>52</v>
      </c>
      <c r="Y18">
        <f t="shared" si="12"/>
        <v>72</v>
      </c>
    </row>
    <row r="19" spans="2:25">
      <c r="B19" s="210">
        <v>4</v>
      </c>
      <c r="C19" s="242" t="s">
        <v>25</v>
      </c>
      <c r="D19" s="83" t="s">
        <v>10</v>
      </c>
      <c r="E19" s="84">
        <v>1</v>
      </c>
      <c r="F19" s="84">
        <v>23</v>
      </c>
      <c r="G19" s="84">
        <v>6</v>
      </c>
      <c r="H19" s="84">
        <v>305</v>
      </c>
      <c r="I19" s="84">
        <v>19971</v>
      </c>
      <c r="J19" s="84">
        <v>9933</v>
      </c>
      <c r="K19" s="84">
        <v>9</v>
      </c>
      <c r="L19" s="84">
        <v>1858</v>
      </c>
      <c r="M19" s="84">
        <v>1381</v>
      </c>
      <c r="N19" s="85">
        <f>E19+H19+K19</f>
        <v>315</v>
      </c>
      <c r="O19" s="85">
        <f t="shared" ref="O19:O20" si="37">F19+I19+L19</f>
        <v>21852</v>
      </c>
      <c r="P19" s="85">
        <f t="shared" ref="P19:P20" si="38">G19+J19+M19</f>
        <v>11320</v>
      </c>
      <c r="Q19" s="93">
        <f>O19/N19</f>
        <v>69.371428571428567</v>
      </c>
      <c r="R19" s="76">
        <f>N19/N21</f>
        <v>0.12727272727272726</v>
      </c>
      <c r="S19" s="82">
        <f>U15/Y15</f>
        <v>0.5</v>
      </c>
      <c r="U19" s="80">
        <v>29</v>
      </c>
      <c r="V19" s="80">
        <v>41</v>
      </c>
      <c r="W19" s="80">
        <v>13</v>
      </c>
      <c r="X19" s="79">
        <f t="shared" si="11"/>
        <v>54</v>
      </c>
      <c r="Y19">
        <f t="shared" si="12"/>
        <v>83</v>
      </c>
    </row>
    <row r="20" spans="2:25">
      <c r="B20" s="210"/>
      <c r="C20" s="242"/>
      <c r="D20" s="83" t="s">
        <v>11</v>
      </c>
      <c r="E20" s="84">
        <v>2160</v>
      </c>
      <c r="F20" s="84">
        <v>9464</v>
      </c>
      <c r="G20" s="84">
        <v>2366</v>
      </c>
      <c r="H20" s="86"/>
      <c r="I20" s="86"/>
      <c r="J20" s="86"/>
      <c r="K20" s="86"/>
      <c r="L20" s="86"/>
      <c r="M20" s="86"/>
      <c r="N20" s="85">
        <f>E20+H20+K20</f>
        <v>2160</v>
      </c>
      <c r="O20" s="85">
        <f t="shared" si="37"/>
        <v>9464</v>
      </c>
      <c r="P20" s="85">
        <f t="shared" si="38"/>
        <v>2366</v>
      </c>
      <c r="Q20" s="98">
        <f>O20/N20</f>
        <v>4.3814814814814813</v>
      </c>
      <c r="R20" s="76">
        <f>N20/N21</f>
        <v>0.87272727272727268</v>
      </c>
      <c r="S20" s="82">
        <f>X15/Y15</f>
        <v>0.5</v>
      </c>
      <c r="U20" s="80">
        <v>47</v>
      </c>
      <c r="V20" s="80">
        <v>23</v>
      </c>
      <c r="W20" s="80">
        <v>5</v>
      </c>
      <c r="X20" s="79">
        <f t="shared" si="11"/>
        <v>28</v>
      </c>
      <c r="Y20">
        <f t="shared" si="12"/>
        <v>75</v>
      </c>
    </row>
    <row r="21" spans="2:25">
      <c r="B21" s="88"/>
      <c r="C21" s="89"/>
      <c r="D21" s="97"/>
      <c r="E21" s="91">
        <f>SUM(E19:E20)</f>
        <v>2161</v>
      </c>
      <c r="F21" s="91">
        <f t="shared" ref="F21" si="39">SUM(F19:F20)</f>
        <v>9487</v>
      </c>
      <c r="G21" s="91">
        <f t="shared" ref="G21" si="40">SUM(G19:G20)</f>
        <v>2372</v>
      </c>
      <c r="H21" s="91">
        <f t="shared" ref="H21" si="41">SUM(H19:H20)</f>
        <v>305</v>
      </c>
      <c r="I21" s="91">
        <f t="shared" ref="I21" si="42">SUM(I19:I20)</f>
        <v>19971</v>
      </c>
      <c r="J21" s="91">
        <f t="shared" ref="J21" si="43">SUM(J19:J20)</f>
        <v>9933</v>
      </c>
      <c r="K21" s="91">
        <f t="shared" ref="K21" si="44">SUM(K19:K20)</f>
        <v>9</v>
      </c>
      <c r="L21" s="91">
        <f t="shared" ref="L21" si="45">SUM(L19:L20)</f>
        <v>1858</v>
      </c>
      <c r="M21" s="91">
        <f t="shared" ref="M21" si="46">SUM(M19:M20)</f>
        <v>1381</v>
      </c>
      <c r="N21" s="91">
        <f t="shared" ref="N21" si="47">SUM(N19:N20)</f>
        <v>2475</v>
      </c>
      <c r="O21" s="91">
        <f t="shared" ref="O21" si="48">SUM(O19:O20)</f>
        <v>31316</v>
      </c>
      <c r="P21" s="91">
        <f t="shared" ref="P21" si="49">SUM(P19:P20)</f>
        <v>13686</v>
      </c>
      <c r="Q21" s="99"/>
      <c r="U21" s="81">
        <f t="shared" ref="U21:W21" si="50">SUM(U12:U20)</f>
        <v>329</v>
      </c>
      <c r="V21" s="81">
        <f t="shared" si="50"/>
        <v>343</v>
      </c>
      <c r="W21" s="81">
        <f t="shared" si="50"/>
        <v>36</v>
      </c>
      <c r="X21" s="81"/>
    </row>
    <row r="22" spans="2:25">
      <c r="B22" s="210">
        <v>5</v>
      </c>
      <c r="C22" s="242" t="s">
        <v>32</v>
      </c>
      <c r="D22" s="83" t="s">
        <v>10</v>
      </c>
      <c r="E22" s="84">
        <v>50</v>
      </c>
      <c r="F22" s="84">
        <v>1325</v>
      </c>
      <c r="G22" s="84">
        <v>347</v>
      </c>
      <c r="H22" s="84">
        <v>63</v>
      </c>
      <c r="I22" s="84">
        <v>2529</v>
      </c>
      <c r="J22" s="84">
        <v>998</v>
      </c>
      <c r="K22" s="84">
        <v>2</v>
      </c>
      <c r="L22" s="84">
        <v>130</v>
      </c>
      <c r="M22" s="84">
        <v>15</v>
      </c>
      <c r="N22" s="85">
        <f>E22+H22+K22</f>
        <v>115</v>
      </c>
      <c r="O22" s="85">
        <f t="shared" ref="O22:O23" si="51">F22+I22+L22</f>
        <v>3984</v>
      </c>
      <c r="P22" s="85">
        <f t="shared" ref="P22:P23" si="52">G22+J22+M22</f>
        <v>1360</v>
      </c>
      <c r="Q22" s="93">
        <f>O22/N22</f>
        <v>34.643478260869564</v>
      </c>
      <c r="R22" s="76">
        <f>N22/N24</f>
        <v>0.20985401459854014</v>
      </c>
      <c r="S22" s="82">
        <f>U16/Y16</f>
        <v>0.29113924050632911</v>
      </c>
    </row>
    <row r="23" spans="2:25">
      <c r="B23" s="210"/>
      <c r="C23" s="242"/>
      <c r="D23" s="83" t="s">
        <v>11</v>
      </c>
      <c r="E23" s="84">
        <v>433</v>
      </c>
      <c r="F23" s="84">
        <v>12223</v>
      </c>
      <c r="G23" s="84">
        <v>6112</v>
      </c>
      <c r="H23" s="86"/>
      <c r="I23" s="86"/>
      <c r="J23" s="86"/>
      <c r="K23" s="86"/>
      <c r="L23" s="86"/>
      <c r="M23" s="86"/>
      <c r="N23" s="85">
        <f>E23+H23+K23</f>
        <v>433</v>
      </c>
      <c r="O23" s="85">
        <f t="shared" si="51"/>
        <v>12223</v>
      </c>
      <c r="P23" s="85">
        <f t="shared" si="52"/>
        <v>6112</v>
      </c>
      <c r="Q23" s="98">
        <f>O23/N23</f>
        <v>28.228637413394921</v>
      </c>
      <c r="R23" s="76">
        <f>N23/N24</f>
        <v>0.79014598540145986</v>
      </c>
      <c r="S23" s="82">
        <f>X16/Y16</f>
        <v>0.70886075949367089</v>
      </c>
    </row>
    <row r="24" spans="2:25">
      <c r="B24" s="88"/>
      <c r="C24" s="89"/>
      <c r="D24" s="97"/>
      <c r="E24" s="91">
        <f>SUM(E22:E23)</f>
        <v>483</v>
      </c>
      <c r="F24" s="91">
        <f t="shared" ref="F24" si="53">SUM(F22:F23)</f>
        <v>13548</v>
      </c>
      <c r="G24" s="91">
        <f t="shared" ref="G24" si="54">SUM(G22:G23)</f>
        <v>6459</v>
      </c>
      <c r="H24" s="91">
        <f t="shared" ref="H24" si="55">SUM(H22:H23)</f>
        <v>63</v>
      </c>
      <c r="I24" s="91">
        <f t="shared" ref="I24" si="56">SUM(I22:I23)</f>
        <v>2529</v>
      </c>
      <c r="J24" s="91">
        <f t="shared" ref="J24" si="57">SUM(J22:J23)</f>
        <v>998</v>
      </c>
      <c r="K24" s="91">
        <f t="shared" ref="K24" si="58">SUM(K22:K23)</f>
        <v>2</v>
      </c>
      <c r="L24" s="91">
        <f t="shared" ref="L24" si="59">SUM(L22:L23)</f>
        <v>130</v>
      </c>
      <c r="M24" s="91">
        <f t="shared" ref="M24" si="60">SUM(M22:M23)</f>
        <v>15</v>
      </c>
      <c r="N24" s="91">
        <f t="shared" ref="N24" si="61">SUM(N22:N23)</f>
        <v>548</v>
      </c>
      <c r="O24" s="91">
        <f>SUM(O22:O23)</f>
        <v>16207</v>
      </c>
      <c r="P24" s="91">
        <f t="shared" ref="P24" si="62">SUM(P22:P23)</f>
        <v>7472</v>
      </c>
      <c r="Q24" s="149"/>
    </row>
    <row r="25" spans="2:25">
      <c r="B25" s="210">
        <v>6</v>
      </c>
      <c r="C25" s="242" t="s">
        <v>38</v>
      </c>
      <c r="D25" s="83" t="s">
        <v>10</v>
      </c>
      <c r="E25" s="84">
        <v>50</v>
      </c>
      <c r="F25" s="84">
        <v>3004</v>
      </c>
      <c r="G25" s="84">
        <v>758</v>
      </c>
      <c r="H25" s="84">
        <v>68</v>
      </c>
      <c r="I25" s="84">
        <v>4359</v>
      </c>
      <c r="J25" s="84">
        <v>2173</v>
      </c>
      <c r="K25" s="84">
        <v>28</v>
      </c>
      <c r="L25" s="84">
        <v>1280</v>
      </c>
      <c r="M25" s="84">
        <v>876</v>
      </c>
      <c r="N25" s="85">
        <f>E25+H25+K25</f>
        <v>146</v>
      </c>
      <c r="O25" s="85">
        <f t="shared" ref="O25:O26" si="63">F25+I25+L25</f>
        <v>8643</v>
      </c>
      <c r="P25" s="85">
        <f t="shared" ref="P25:P26" si="64">G25+J25+M25</f>
        <v>3807</v>
      </c>
      <c r="Q25" s="93">
        <f>O25/N25</f>
        <v>59.198630136986303</v>
      </c>
      <c r="R25" s="76">
        <f>N25/N27</f>
        <v>0.15698924731182795</v>
      </c>
      <c r="S25" s="82">
        <f>U17/Y17</f>
        <v>0.51249999999999996</v>
      </c>
    </row>
    <row r="26" spans="2:25">
      <c r="B26" s="210"/>
      <c r="C26" s="242"/>
      <c r="D26" s="83" t="s">
        <v>11</v>
      </c>
      <c r="E26" s="84">
        <v>784</v>
      </c>
      <c r="F26" s="84">
        <v>2027</v>
      </c>
      <c r="G26" s="84">
        <v>1014</v>
      </c>
      <c r="H26" s="86"/>
      <c r="I26" s="86"/>
      <c r="J26" s="86"/>
      <c r="K26" s="86"/>
      <c r="L26" s="86"/>
      <c r="M26" s="86"/>
      <c r="N26" s="85">
        <f>E26+H26+K26</f>
        <v>784</v>
      </c>
      <c r="O26" s="85">
        <f t="shared" si="63"/>
        <v>2027</v>
      </c>
      <c r="P26" s="85">
        <f t="shared" si="64"/>
        <v>1014</v>
      </c>
      <c r="Q26" s="98">
        <f>O26/N26</f>
        <v>2.5854591836734695</v>
      </c>
      <c r="R26" s="76">
        <f>N26/N27</f>
        <v>0.84301075268817205</v>
      </c>
      <c r="S26" s="82">
        <f>X17/Y17</f>
        <v>0.48749999999999999</v>
      </c>
    </row>
    <row r="27" spans="2:25">
      <c r="B27" s="88"/>
      <c r="C27" s="89"/>
      <c r="D27" s="97"/>
      <c r="E27" s="91">
        <f>SUM(E25:E26)</f>
        <v>834</v>
      </c>
      <c r="F27" s="91">
        <f t="shared" ref="F27" si="65">SUM(F25:F26)</f>
        <v>5031</v>
      </c>
      <c r="G27" s="91">
        <f t="shared" ref="G27" si="66">SUM(G25:G26)</f>
        <v>1772</v>
      </c>
      <c r="H27" s="91">
        <f t="shared" ref="H27" si="67">SUM(H25:H26)</f>
        <v>68</v>
      </c>
      <c r="I27" s="91">
        <f t="shared" ref="I27" si="68">SUM(I25:I26)</f>
        <v>4359</v>
      </c>
      <c r="J27" s="91">
        <f t="shared" ref="J27" si="69">SUM(J25:J26)</f>
        <v>2173</v>
      </c>
      <c r="K27" s="91">
        <f t="shared" ref="K27" si="70">SUM(K25:K26)</f>
        <v>28</v>
      </c>
      <c r="L27" s="91">
        <f t="shared" ref="L27" si="71">SUM(L25:L26)</f>
        <v>1280</v>
      </c>
      <c r="M27" s="91">
        <f t="shared" ref="M27" si="72">SUM(M25:M26)</f>
        <v>876</v>
      </c>
      <c r="N27" s="91">
        <f t="shared" ref="N27" si="73">SUM(N25:N26)</f>
        <v>930</v>
      </c>
      <c r="O27" s="91">
        <f t="shared" ref="O27" si="74">SUM(O25:O26)</f>
        <v>10670</v>
      </c>
      <c r="P27" s="91">
        <f t="shared" ref="P27" si="75">SUM(P25:P26)</f>
        <v>4821</v>
      </c>
      <c r="Q27" s="151"/>
    </row>
    <row r="28" spans="2:25">
      <c r="B28" s="210">
        <v>7</v>
      </c>
      <c r="C28" s="249" t="s">
        <v>12</v>
      </c>
      <c r="D28" s="83" t="s">
        <v>10</v>
      </c>
      <c r="E28" s="84">
        <v>46</v>
      </c>
      <c r="F28" s="84">
        <v>1395</v>
      </c>
      <c r="G28" s="84">
        <v>837</v>
      </c>
      <c r="H28" s="84">
        <v>37</v>
      </c>
      <c r="I28" s="84">
        <v>3009</v>
      </c>
      <c r="J28" s="84">
        <v>1794</v>
      </c>
      <c r="K28" s="84"/>
      <c r="L28" s="84"/>
      <c r="M28" s="85"/>
      <c r="N28" s="85">
        <f t="shared" ref="N28:P29" si="76">E28+H28+K28</f>
        <v>83</v>
      </c>
      <c r="O28" s="85">
        <f t="shared" si="76"/>
        <v>4404</v>
      </c>
      <c r="P28" s="85">
        <f t="shared" si="76"/>
        <v>2631</v>
      </c>
      <c r="Q28" s="87">
        <f>O28/N28</f>
        <v>53.060240963855421</v>
      </c>
      <c r="R28" s="76">
        <f>N28/N30</f>
        <v>0.14690265486725665</v>
      </c>
      <c r="S28" s="82">
        <f>U18/Y18</f>
        <v>0.27777777777777779</v>
      </c>
    </row>
    <row r="29" spans="2:25">
      <c r="B29" s="210"/>
      <c r="C29" s="249"/>
      <c r="D29" s="83" t="s">
        <v>11</v>
      </c>
      <c r="E29" s="84">
        <v>387</v>
      </c>
      <c r="F29" s="84">
        <v>2593</v>
      </c>
      <c r="G29" s="84">
        <v>648</v>
      </c>
      <c r="H29" s="84">
        <v>95</v>
      </c>
      <c r="I29" s="84">
        <v>2404</v>
      </c>
      <c r="J29" s="84">
        <v>1202</v>
      </c>
      <c r="K29" s="86"/>
      <c r="L29" s="86"/>
      <c r="M29" s="86"/>
      <c r="N29" s="85">
        <f t="shared" si="76"/>
        <v>482</v>
      </c>
      <c r="O29" s="85">
        <f t="shared" si="76"/>
        <v>4997</v>
      </c>
      <c r="P29" s="85">
        <f t="shared" si="76"/>
        <v>1850</v>
      </c>
      <c r="Q29" s="93">
        <f>O29/N29</f>
        <v>10.367219917012449</v>
      </c>
      <c r="R29" s="76">
        <f>N29/N30</f>
        <v>0.85309734513274338</v>
      </c>
      <c r="S29" s="82">
        <f>X18/Y18</f>
        <v>0.72222222222222221</v>
      </c>
    </row>
    <row r="30" spans="2:25">
      <c r="B30" s="88"/>
      <c r="C30" s="89"/>
      <c r="D30" s="90"/>
      <c r="E30" s="91">
        <f>SUM(E28:E29)</f>
        <v>433</v>
      </c>
      <c r="F30" s="91">
        <f t="shared" ref="F30:P30" si="77">SUM(F28:F29)</f>
        <v>3988</v>
      </c>
      <c r="G30" s="91">
        <f t="shared" si="77"/>
        <v>1485</v>
      </c>
      <c r="H30" s="91">
        <f t="shared" si="77"/>
        <v>132</v>
      </c>
      <c r="I30" s="91">
        <f t="shared" si="77"/>
        <v>5413</v>
      </c>
      <c r="J30" s="91">
        <f t="shared" si="77"/>
        <v>2996</v>
      </c>
      <c r="K30" s="91">
        <f t="shared" si="77"/>
        <v>0</v>
      </c>
      <c r="L30" s="91">
        <f t="shared" si="77"/>
        <v>0</v>
      </c>
      <c r="M30" s="91">
        <f t="shared" si="77"/>
        <v>0</v>
      </c>
      <c r="N30" s="91">
        <f t="shared" si="77"/>
        <v>565</v>
      </c>
      <c r="O30" s="91">
        <f t="shared" si="77"/>
        <v>9401</v>
      </c>
      <c r="P30" s="91">
        <f t="shared" si="77"/>
        <v>4481</v>
      </c>
      <c r="Q30" s="94"/>
    </row>
    <row r="31" spans="2:25">
      <c r="B31" s="210">
        <v>8</v>
      </c>
      <c r="C31" s="242" t="s">
        <v>22</v>
      </c>
      <c r="D31" s="83" t="s">
        <v>10</v>
      </c>
      <c r="E31" s="84"/>
      <c r="F31" s="84"/>
      <c r="G31" s="84"/>
      <c r="H31" s="84">
        <v>202</v>
      </c>
      <c r="I31" s="84">
        <v>8964</v>
      </c>
      <c r="J31" s="84">
        <v>4482</v>
      </c>
      <c r="K31" s="84">
        <v>8</v>
      </c>
      <c r="L31" s="84">
        <v>1594</v>
      </c>
      <c r="M31" s="84">
        <v>1196</v>
      </c>
      <c r="N31" s="85">
        <f>E31+H31+K31</f>
        <v>210</v>
      </c>
      <c r="O31" s="85">
        <f>F31+I31+L31</f>
        <v>10558</v>
      </c>
      <c r="P31" s="85">
        <f>G31+J31+M31</f>
        <v>5678</v>
      </c>
      <c r="Q31" s="93">
        <f>O31/N31</f>
        <v>50.276190476190479</v>
      </c>
      <c r="R31" s="76">
        <f>N31/N33</f>
        <v>0.21126760563380281</v>
      </c>
      <c r="S31" s="82">
        <f>U19/Y19</f>
        <v>0.3493975903614458</v>
      </c>
    </row>
    <row r="32" spans="2:25">
      <c r="B32" s="210"/>
      <c r="C32" s="242"/>
      <c r="D32" s="83" t="s">
        <v>11</v>
      </c>
      <c r="E32" s="84">
        <v>784</v>
      </c>
      <c r="F32" s="84">
        <v>16336</v>
      </c>
      <c r="G32" s="84">
        <v>8168</v>
      </c>
      <c r="H32" s="86"/>
      <c r="I32" s="86"/>
      <c r="J32" s="86"/>
      <c r="K32" s="86"/>
      <c r="L32" s="86"/>
      <c r="M32" s="86"/>
      <c r="N32" s="85">
        <f>E32+H32+K32</f>
        <v>784</v>
      </c>
      <c r="O32" s="85">
        <f>F32+I32+L32</f>
        <v>16336</v>
      </c>
      <c r="P32" s="85">
        <f t="shared" ref="P32" si="78">G32+J32+M32</f>
        <v>8168</v>
      </c>
      <c r="Q32" s="98">
        <f>O32/N32</f>
        <v>20.836734693877553</v>
      </c>
      <c r="R32" s="76">
        <f>N32/N33</f>
        <v>0.78873239436619713</v>
      </c>
      <c r="S32" s="82">
        <f>X19/Y19</f>
        <v>0.6506024096385542</v>
      </c>
    </row>
    <row r="33" spans="2:21">
      <c r="B33" s="88"/>
      <c r="C33" s="89"/>
      <c r="D33" s="97"/>
      <c r="E33" s="91">
        <f>SUM(E31:E32)</f>
        <v>784</v>
      </c>
      <c r="F33" s="91">
        <f t="shared" ref="F33" si="79">SUM(F31:F32)</f>
        <v>16336</v>
      </c>
      <c r="G33" s="91">
        <f t="shared" ref="G33" si="80">SUM(G31:G32)</f>
        <v>8168</v>
      </c>
      <c r="H33" s="91">
        <f t="shared" ref="H33" si="81">SUM(H31:H32)</f>
        <v>202</v>
      </c>
      <c r="I33" s="91">
        <f t="shared" ref="I33" si="82">SUM(I31:I32)</f>
        <v>8964</v>
      </c>
      <c r="J33" s="91">
        <f t="shared" ref="J33" si="83">SUM(J31:J32)</f>
        <v>4482</v>
      </c>
      <c r="K33" s="91">
        <f t="shared" ref="K33" si="84">SUM(K31:K32)</f>
        <v>8</v>
      </c>
      <c r="L33" s="91">
        <f t="shared" ref="L33" si="85">SUM(L31:L32)</f>
        <v>1594</v>
      </c>
      <c r="M33" s="91">
        <f t="shared" ref="M33" si="86">SUM(M31:M32)</f>
        <v>1196</v>
      </c>
      <c r="N33" s="91">
        <f t="shared" ref="N33:P33" si="87">SUM(N31:N32)</f>
        <v>994</v>
      </c>
      <c r="O33" s="91">
        <f t="shared" si="87"/>
        <v>26894</v>
      </c>
      <c r="P33" s="91">
        <f t="shared" si="87"/>
        <v>13846</v>
      </c>
      <c r="Q33" s="92"/>
    </row>
    <row r="34" spans="2:21">
      <c r="B34" s="210">
        <v>9</v>
      </c>
      <c r="C34" s="242" t="s">
        <v>41</v>
      </c>
      <c r="D34" s="83" t="s">
        <v>10</v>
      </c>
      <c r="E34" s="84">
        <v>64</v>
      </c>
      <c r="F34" s="84">
        <v>3149</v>
      </c>
      <c r="G34" s="84">
        <v>1579</v>
      </c>
      <c r="H34" s="84">
        <v>79</v>
      </c>
      <c r="I34" s="84">
        <v>5883</v>
      </c>
      <c r="J34" s="84">
        <v>3835</v>
      </c>
      <c r="K34" s="84">
        <v>2</v>
      </c>
      <c r="L34" s="84">
        <v>1055</v>
      </c>
      <c r="M34" s="84">
        <v>640</v>
      </c>
      <c r="N34" s="85">
        <f>E34+H34+K34</f>
        <v>145</v>
      </c>
      <c r="O34" s="85">
        <f t="shared" ref="O34:O35" si="88">F34+I34+L34</f>
        <v>10087</v>
      </c>
      <c r="P34" s="85">
        <f t="shared" ref="P34:P35" si="89">G34+J34+M34</f>
        <v>6054</v>
      </c>
      <c r="Q34" s="93">
        <f>O34/N34</f>
        <v>69.565517241379311</v>
      </c>
      <c r="R34" s="76">
        <f>N34/N36</f>
        <v>0.12969588550983899</v>
      </c>
      <c r="S34" s="82">
        <f>U20/Y20</f>
        <v>0.62666666666666671</v>
      </c>
    </row>
    <row r="35" spans="2:21">
      <c r="B35" s="210"/>
      <c r="C35" s="242"/>
      <c r="D35" s="83" t="s">
        <v>11</v>
      </c>
      <c r="E35" s="84">
        <v>973</v>
      </c>
      <c r="F35" s="84">
        <v>2444</v>
      </c>
      <c r="G35" s="84">
        <v>611</v>
      </c>
      <c r="H35" s="86"/>
      <c r="I35" s="86"/>
      <c r="J35" s="86"/>
      <c r="K35" s="86"/>
      <c r="L35" s="86"/>
      <c r="M35" s="86"/>
      <c r="N35" s="85">
        <f>E35+H35+K35</f>
        <v>973</v>
      </c>
      <c r="O35" s="85">
        <f t="shared" si="88"/>
        <v>2444</v>
      </c>
      <c r="P35" s="85">
        <f t="shared" si="89"/>
        <v>611</v>
      </c>
      <c r="Q35" s="98">
        <f>O35/N35</f>
        <v>2.5118191161356629</v>
      </c>
      <c r="R35" s="76">
        <f>N35/N36</f>
        <v>0.87030411449016098</v>
      </c>
      <c r="S35" s="82">
        <f>X20/Y20</f>
        <v>0.37333333333333335</v>
      </c>
    </row>
    <row r="36" spans="2:21">
      <c r="B36" s="88"/>
      <c r="C36" s="89"/>
      <c r="D36" s="97"/>
      <c r="E36" s="91">
        <f>SUM(E34:E35)</f>
        <v>1037</v>
      </c>
      <c r="F36" s="91">
        <f t="shared" ref="F36:P36" si="90">SUM(F34:F35)</f>
        <v>5593</v>
      </c>
      <c r="G36" s="91">
        <f t="shared" si="90"/>
        <v>2190</v>
      </c>
      <c r="H36" s="91">
        <f t="shared" si="90"/>
        <v>79</v>
      </c>
      <c r="I36" s="91">
        <f t="shared" si="90"/>
        <v>5883</v>
      </c>
      <c r="J36" s="91">
        <f t="shared" si="90"/>
        <v>3835</v>
      </c>
      <c r="K36" s="91">
        <f t="shared" si="90"/>
        <v>2</v>
      </c>
      <c r="L36" s="91">
        <f t="shared" si="90"/>
        <v>1055</v>
      </c>
      <c r="M36" s="91">
        <f t="shared" si="90"/>
        <v>640</v>
      </c>
      <c r="N36" s="91">
        <f t="shared" si="90"/>
        <v>1118</v>
      </c>
      <c r="O36" s="91">
        <f t="shared" si="90"/>
        <v>12531</v>
      </c>
      <c r="P36" s="91">
        <f t="shared" si="90"/>
        <v>6665</v>
      </c>
      <c r="Q36" s="150"/>
    </row>
    <row r="37" spans="2:21">
      <c r="B37" s="110"/>
      <c r="C37" s="111"/>
      <c r="D37" s="152"/>
      <c r="E37" s="104">
        <f>E12+E15+E18+E21+E24+E27+E30+E33+E36</f>
        <v>6556</v>
      </c>
      <c r="F37" s="104">
        <f t="shared" ref="F37:Q37" si="91">F12+F15+F18+F21+F24+F27+F30+F33+F36</f>
        <v>65980</v>
      </c>
      <c r="G37" s="104">
        <f t="shared" si="91"/>
        <v>26815</v>
      </c>
      <c r="H37" s="104">
        <f t="shared" si="91"/>
        <v>1043</v>
      </c>
      <c r="I37" s="104">
        <f t="shared" si="91"/>
        <v>53686</v>
      </c>
      <c r="J37" s="104">
        <f t="shared" si="91"/>
        <v>27683</v>
      </c>
      <c r="K37" s="104">
        <f t="shared" si="91"/>
        <v>79</v>
      </c>
      <c r="L37" s="104">
        <f t="shared" si="91"/>
        <v>6876</v>
      </c>
      <c r="M37" s="104">
        <f t="shared" si="91"/>
        <v>4827</v>
      </c>
      <c r="N37" s="104">
        <f t="shared" si="91"/>
        <v>7678</v>
      </c>
      <c r="O37" s="104">
        <f t="shared" si="91"/>
        <v>126542</v>
      </c>
      <c r="P37" s="104">
        <f t="shared" si="91"/>
        <v>59325</v>
      </c>
      <c r="Q37" s="153">
        <f t="shared" si="91"/>
        <v>0</v>
      </c>
    </row>
    <row r="38" spans="2:21">
      <c r="B38" s="250" t="s">
        <v>107</v>
      </c>
      <c r="C38" s="252" t="s">
        <v>42</v>
      </c>
      <c r="D38" s="252"/>
      <c r="E38" s="154">
        <f>E10+E13+E16+E19+E22+E25+E28+E31+E34</f>
        <v>341</v>
      </c>
      <c r="F38" s="154">
        <f t="shared" ref="F38:P38" si="92">F10+F13+F16+F19+F22+F25+F28+F31+F34</f>
        <v>12232</v>
      </c>
      <c r="G38" s="154">
        <f t="shared" si="92"/>
        <v>4396</v>
      </c>
      <c r="H38" s="154">
        <f t="shared" si="92"/>
        <v>948</v>
      </c>
      <c r="I38" s="154">
        <f t="shared" si="92"/>
        <v>51282</v>
      </c>
      <c r="J38" s="154">
        <f t="shared" si="92"/>
        <v>26481</v>
      </c>
      <c r="K38" s="154">
        <f t="shared" si="92"/>
        <v>79</v>
      </c>
      <c r="L38" s="154">
        <f t="shared" si="92"/>
        <v>6876</v>
      </c>
      <c r="M38" s="154">
        <f>M10+M13+M16+M19+M22+M25+M28+M31+M34</f>
        <v>4827</v>
      </c>
      <c r="N38" s="154">
        <f t="shared" si="92"/>
        <v>1368</v>
      </c>
      <c r="O38" s="154">
        <f t="shared" si="92"/>
        <v>70390</v>
      </c>
      <c r="P38" s="154">
        <f t="shared" si="92"/>
        <v>35704</v>
      </c>
      <c r="Q38" s="155"/>
    </row>
    <row r="39" spans="2:21">
      <c r="B39" s="251"/>
      <c r="C39" s="252"/>
      <c r="D39" s="252"/>
      <c r="E39" s="156">
        <f>E38/E37</f>
        <v>5.2013422818791948E-2</v>
      </c>
      <c r="F39" s="156">
        <f t="shared" ref="F39:P39" si="93">F38/F37</f>
        <v>0.18538951197332526</v>
      </c>
      <c r="G39" s="156">
        <f t="shared" si="93"/>
        <v>0.16393809435017714</v>
      </c>
      <c r="H39" s="156">
        <f t="shared" si="93"/>
        <v>0.90891658676893572</v>
      </c>
      <c r="I39" s="156">
        <f t="shared" si="93"/>
        <v>0.95522110047312148</v>
      </c>
      <c r="J39" s="156">
        <f t="shared" si="93"/>
        <v>0.95657985044973448</v>
      </c>
      <c r="K39" s="156">
        <f t="shared" si="93"/>
        <v>1</v>
      </c>
      <c r="L39" s="156">
        <f t="shared" si="93"/>
        <v>1</v>
      </c>
      <c r="M39" s="156">
        <f t="shared" si="93"/>
        <v>1</v>
      </c>
      <c r="N39" s="156">
        <f t="shared" si="93"/>
        <v>0.1781713988017713</v>
      </c>
      <c r="O39" s="156">
        <f t="shared" si="93"/>
        <v>0.55625800129601244</v>
      </c>
      <c r="P39" s="156">
        <f t="shared" si="93"/>
        <v>0.60183733670459338</v>
      </c>
      <c r="Q39" s="157" t="s">
        <v>46</v>
      </c>
      <c r="R39" s="2">
        <f>E37+H37+K37</f>
        <v>7678</v>
      </c>
      <c r="S39" s="2">
        <f t="shared" ref="S39" si="94">F37+I37+L37</f>
        <v>126542</v>
      </c>
      <c r="T39" s="2"/>
      <c r="U39" s="2">
        <f>G37+J37+M37</f>
        <v>59325</v>
      </c>
    </row>
    <row r="40" spans="2:21">
      <c r="B40" s="250" t="s">
        <v>107</v>
      </c>
      <c r="C40" s="252" t="s">
        <v>47</v>
      </c>
      <c r="D40" s="252"/>
      <c r="E40" s="154">
        <f>E11+E14+E17+E20+E23+E26+E29+E32+E35</f>
        <v>6215</v>
      </c>
      <c r="F40" s="154">
        <f t="shared" ref="F40:P40" si="95">F11+F14+F17+F20+F23+F26+F29+F32+F35</f>
        <v>53748</v>
      </c>
      <c r="G40" s="154">
        <f t="shared" si="95"/>
        <v>22419</v>
      </c>
      <c r="H40" s="154">
        <f t="shared" si="95"/>
        <v>95</v>
      </c>
      <c r="I40" s="154">
        <f t="shared" si="95"/>
        <v>2404</v>
      </c>
      <c r="J40" s="154">
        <f t="shared" si="95"/>
        <v>1202</v>
      </c>
      <c r="K40" s="154">
        <f t="shared" si="95"/>
        <v>0</v>
      </c>
      <c r="L40" s="154">
        <f t="shared" si="95"/>
        <v>0</v>
      </c>
      <c r="M40" s="154">
        <f t="shared" si="95"/>
        <v>0</v>
      </c>
      <c r="N40" s="154">
        <f t="shared" si="95"/>
        <v>6310</v>
      </c>
      <c r="O40" s="154">
        <f t="shared" si="95"/>
        <v>56152</v>
      </c>
      <c r="P40" s="154">
        <f t="shared" si="95"/>
        <v>23621</v>
      </c>
      <c r="Q40" s="212"/>
    </row>
    <row r="41" spans="2:21">
      <c r="B41" s="251"/>
      <c r="C41" s="252"/>
      <c r="D41" s="252"/>
      <c r="E41" s="156">
        <f>E40/E37</f>
        <v>0.94798657718120805</v>
      </c>
      <c r="F41" s="156">
        <f t="shared" ref="F41:P41" si="96">F40/F37</f>
        <v>0.81461048802667479</v>
      </c>
      <c r="G41" s="156">
        <f t="shared" si="96"/>
        <v>0.83606190564982286</v>
      </c>
      <c r="H41" s="156">
        <f t="shared" si="96"/>
        <v>9.1083413231064239E-2</v>
      </c>
      <c r="I41" s="156">
        <f t="shared" si="96"/>
        <v>4.4778899526878517E-2</v>
      </c>
      <c r="J41" s="156">
        <f t="shared" si="96"/>
        <v>4.3420149550265505E-2</v>
      </c>
      <c r="K41" s="156">
        <f t="shared" si="96"/>
        <v>0</v>
      </c>
      <c r="L41" s="156">
        <f t="shared" si="96"/>
        <v>0</v>
      </c>
      <c r="M41" s="156">
        <f t="shared" si="96"/>
        <v>0</v>
      </c>
      <c r="N41" s="156">
        <f t="shared" si="96"/>
        <v>0.82182860119822876</v>
      </c>
      <c r="O41" s="156">
        <f t="shared" si="96"/>
        <v>0.44374199870398762</v>
      </c>
      <c r="P41" s="156">
        <f t="shared" si="96"/>
        <v>0.39816266329540667</v>
      </c>
      <c r="Q41" s="212"/>
    </row>
    <row r="47" spans="2:21">
      <c r="E47" t="s">
        <v>51</v>
      </c>
    </row>
    <row r="50" spans="3:4">
      <c r="C50" s="7" t="s">
        <v>48</v>
      </c>
    </row>
    <row r="52" spans="3:4">
      <c r="C52" s="9" t="s">
        <v>52</v>
      </c>
      <c r="D52" s="9" t="s">
        <v>43</v>
      </c>
    </row>
    <row r="53" spans="3:4">
      <c r="C53" s="9" t="s">
        <v>53</v>
      </c>
      <c r="D53" s="9" t="s">
        <v>49</v>
      </c>
    </row>
    <row r="54" spans="3:4">
      <c r="C54" s="9" t="s">
        <v>54</v>
      </c>
      <c r="D54" s="9" t="s">
        <v>50</v>
      </c>
    </row>
    <row r="55" spans="3:4">
      <c r="C55" s="9" t="s">
        <v>55</v>
      </c>
      <c r="D55" s="9" t="s">
        <v>46</v>
      </c>
    </row>
  </sheetData>
  <mergeCells count="34">
    <mergeCell ref="B8:B9"/>
    <mergeCell ref="P2:Q2"/>
    <mergeCell ref="B4:Q4"/>
    <mergeCell ref="B5:Q5"/>
    <mergeCell ref="B38:B39"/>
    <mergeCell ref="C38:D39"/>
    <mergeCell ref="B22:B23"/>
    <mergeCell ref="C22:C23"/>
    <mergeCell ref="B25:B26"/>
    <mergeCell ref="C25:C26"/>
    <mergeCell ref="B10:B11"/>
    <mergeCell ref="C10:C11"/>
    <mergeCell ref="B13:B14"/>
    <mergeCell ref="C13:C14"/>
    <mergeCell ref="E8:G8"/>
    <mergeCell ref="C8:D9"/>
    <mergeCell ref="Q8:Q9"/>
    <mergeCell ref="H8:J8"/>
    <mergeCell ref="K8:M8"/>
    <mergeCell ref="N8:P8"/>
    <mergeCell ref="B16:B17"/>
    <mergeCell ref="C16:C17"/>
    <mergeCell ref="U10:X10"/>
    <mergeCell ref="Q40:Q41"/>
    <mergeCell ref="B34:B35"/>
    <mergeCell ref="C34:C35"/>
    <mergeCell ref="B28:B29"/>
    <mergeCell ref="C28:C29"/>
    <mergeCell ref="B31:B32"/>
    <mergeCell ref="C31:C32"/>
    <mergeCell ref="B19:B20"/>
    <mergeCell ref="C19:C20"/>
    <mergeCell ref="B40:B41"/>
    <mergeCell ref="C40:D41"/>
  </mergeCells>
  <pageMargins left="0.7" right="0.7" top="0.5" bottom="0.75" header="0.3" footer="0.3"/>
  <pageSetup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T45"/>
  <sheetViews>
    <sheetView workbookViewId="0">
      <selection activeCell="Q11" sqref="Q11:T11"/>
    </sheetView>
  </sheetViews>
  <sheetFormatPr defaultRowHeight="15"/>
  <cols>
    <col min="1" max="1" width="1.42578125" customWidth="1"/>
    <col min="2" max="2" width="6.140625" customWidth="1"/>
    <col min="3" max="3" width="26.42578125" customWidth="1"/>
    <col min="4" max="4" width="7.140625" customWidth="1"/>
    <col min="5" max="6" width="8" customWidth="1"/>
    <col min="7" max="7" width="8" style="9" customWidth="1"/>
    <col min="8" max="8" width="8.5703125" customWidth="1"/>
    <col min="9" max="9" width="8.7109375" customWidth="1"/>
    <col min="10" max="10" width="5.85546875" style="9" customWidth="1"/>
    <col min="11" max="11" width="7.42578125" customWidth="1"/>
    <col min="12" max="12" width="8.140625" style="9" customWidth="1"/>
    <col min="13" max="13" width="7.140625" customWidth="1"/>
    <col min="14" max="14" width="9.140625" style="9" customWidth="1"/>
    <col min="15" max="15" width="8.28515625" style="9" customWidth="1"/>
    <col min="16" max="16" width="8.42578125" style="9" customWidth="1"/>
  </cols>
  <sheetData>
    <row r="1" spans="2:20" ht="15.75" thickBot="1">
      <c r="O1" s="238" t="s">
        <v>112</v>
      </c>
      <c r="P1" s="239"/>
    </row>
    <row r="3" spans="2:20" ht="23.25" customHeight="1">
      <c r="B3" s="264" t="str">
        <f>'3.15.2.2'!B4:Q4</f>
        <v>Baseline study for Fisheries Development in Telangana State</v>
      </c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</row>
    <row r="4" spans="2:20" ht="19.5" customHeight="1">
      <c r="B4" s="256" t="str">
        <f>'[2]Ann 3.15'!$D$22</f>
        <v>Departmental tanks (DPT) for All Districts</v>
      </c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7"/>
      <c r="R4" s="257"/>
      <c r="S4" s="257"/>
      <c r="T4" s="257"/>
    </row>
    <row r="5" spans="2:20"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38"/>
      <c r="P5" s="38"/>
    </row>
    <row r="6" spans="2:20">
      <c r="B6" s="259"/>
      <c r="C6" s="255" t="s">
        <v>56</v>
      </c>
      <c r="D6" s="255" t="s">
        <v>57</v>
      </c>
      <c r="E6" s="255"/>
      <c r="F6" s="255"/>
      <c r="G6" s="255" t="s">
        <v>2</v>
      </c>
      <c r="H6" s="255"/>
      <c r="I6" s="255"/>
      <c r="J6" s="255" t="s">
        <v>58</v>
      </c>
      <c r="K6" s="255"/>
      <c r="L6" s="255"/>
      <c r="M6" s="255" t="s">
        <v>4</v>
      </c>
      <c r="N6" s="255"/>
      <c r="O6" s="255"/>
      <c r="P6" s="262" t="s">
        <v>59</v>
      </c>
      <c r="Q6" s="257"/>
      <c r="R6" s="257"/>
      <c r="S6" s="257"/>
      <c r="T6" s="257"/>
    </row>
    <row r="7" spans="2:20">
      <c r="B7" s="260"/>
      <c r="C7" s="261"/>
      <c r="D7" s="173" t="s">
        <v>6</v>
      </c>
      <c r="E7" s="173" t="s">
        <v>70</v>
      </c>
      <c r="F7" s="173" t="s">
        <v>71</v>
      </c>
      <c r="G7" s="173" t="s">
        <v>6</v>
      </c>
      <c r="H7" s="173" t="s">
        <v>70</v>
      </c>
      <c r="I7" s="173" t="s">
        <v>72</v>
      </c>
      <c r="J7" s="173" t="s">
        <v>6</v>
      </c>
      <c r="K7" s="173" t="s">
        <v>70</v>
      </c>
      <c r="L7" s="173" t="s">
        <v>71</v>
      </c>
      <c r="M7" s="173" t="s">
        <v>6</v>
      </c>
      <c r="N7" s="173" t="s">
        <v>70</v>
      </c>
      <c r="O7" s="173" t="s">
        <v>71</v>
      </c>
      <c r="P7" s="263"/>
      <c r="Q7" s="257"/>
      <c r="R7" s="257"/>
      <c r="S7" s="257"/>
      <c r="T7" s="257"/>
    </row>
    <row r="8" spans="2:20" ht="14.1" customHeight="1">
      <c r="B8" s="40">
        <v>1</v>
      </c>
      <c r="C8" s="41" t="s">
        <v>60</v>
      </c>
      <c r="D8" s="42">
        <v>36</v>
      </c>
      <c r="E8" s="42">
        <v>1713</v>
      </c>
      <c r="F8" s="42">
        <v>857</v>
      </c>
      <c r="G8" s="42">
        <v>26</v>
      </c>
      <c r="H8" s="42">
        <v>1501</v>
      </c>
      <c r="I8" s="42">
        <v>751</v>
      </c>
      <c r="J8" s="43">
        <v>0</v>
      </c>
      <c r="K8" s="43">
        <v>0</v>
      </c>
      <c r="L8" s="43">
        <v>0</v>
      </c>
      <c r="M8" s="42">
        <f>D8+G8+J8</f>
        <v>62</v>
      </c>
      <c r="N8" s="42">
        <f>E8+H8+K8</f>
        <v>3214</v>
      </c>
      <c r="O8" s="42">
        <f>F8+I8+L8</f>
        <v>1608</v>
      </c>
      <c r="P8" s="44">
        <f>N8/M8</f>
        <v>51.838709677419352</v>
      </c>
      <c r="Q8" s="257"/>
      <c r="R8" s="257"/>
      <c r="S8" s="257"/>
      <c r="T8" s="257"/>
    </row>
    <row r="9" spans="2:20" ht="14.1" customHeight="1">
      <c r="B9" s="40">
        <v>2</v>
      </c>
      <c r="C9" s="41" t="s">
        <v>12</v>
      </c>
      <c r="D9" s="42">
        <v>46</v>
      </c>
      <c r="E9" s="42">
        <v>1395</v>
      </c>
      <c r="F9" s="42">
        <v>837</v>
      </c>
      <c r="G9" s="42">
        <v>37</v>
      </c>
      <c r="H9" s="42">
        <v>3009</v>
      </c>
      <c r="I9" s="42">
        <v>1794</v>
      </c>
      <c r="J9" s="43">
        <v>0</v>
      </c>
      <c r="K9" s="43">
        <v>0</v>
      </c>
      <c r="L9" s="43">
        <v>0</v>
      </c>
      <c r="M9" s="42">
        <f t="shared" ref="M9:M38" si="0">D9+G9+J9</f>
        <v>83</v>
      </c>
      <c r="N9" s="42">
        <f t="shared" ref="N9:N38" si="1">E9+H9+K9</f>
        <v>4404</v>
      </c>
      <c r="O9" s="42">
        <f t="shared" ref="O9:O38" si="2">F9+I9+L9</f>
        <v>2631</v>
      </c>
      <c r="P9" s="44">
        <f t="shared" ref="P9:P38" si="3">N9/M9</f>
        <v>53.060240963855421</v>
      </c>
      <c r="Q9" s="257"/>
      <c r="R9" s="257"/>
      <c r="S9" s="257"/>
      <c r="T9" s="257"/>
    </row>
    <row r="10" spans="2:20" ht="14.1" customHeight="1">
      <c r="B10" s="40">
        <v>3</v>
      </c>
      <c r="C10" s="41" t="s">
        <v>13</v>
      </c>
      <c r="D10" s="43">
        <v>0</v>
      </c>
      <c r="E10" s="43">
        <v>0</v>
      </c>
      <c r="F10" s="43">
        <v>0</v>
      </c>
      <c r="G10" s="43">
        <v>0</v>
      </c>
      <c r="H10" s="43">
        <v>0</v>
      </c>
      <c r="I10" s="43">
        <v>0</v>
      </c>
      <c r="J10" s="42">
        <v>1</v>
      </c>
      <c r="K10" s="42">
        <v>40</v>
      </c>
      <c r="L10" s="42">
        <v>30</v>
      </c>
      <c r="M10" s="42">
        <f t="shared" si="0"/>
        <v>1</v>
      </c>
      <c r="N10" s="42">
        <f t="shared" si="1"/>
        <v>40</v>
      </c>
      <c r="O10" s="42">
        <f t="shared" si="2"/>
        <v>30</v>
      </c>
      <c r="P10" s="44">
        <f t="shared" si="3"/>
        <v>40</v>
      </c>
      <c r="Q10" s="257"/>
      <c r="R10" s="257"/>
      <c r="S10" s="257"/>
      <c r="T10" s="257"/>
    </row>
    <row r="11" spans="2:20" ht="14.1" customHeight="1">
      <c r="B11" s="45">
        <v>4</v>
      </c>
      <c r="C11" s="46" t="s">
        <v>14</v>
      </c>
      <c r="D11" s="47">
        <v>35</v>
      </c>
      <c r="E11" s="47">
        <v>1956</v>
      </c>
      <c r="F11" s="47">
        <v>978</v>
      </c>
      <c r="G11" s="48">
        <v>0</v>
      </c>
      <c r="H11" s="48">
        <v>0</v>
      </c>
      <c r="I11" s="48">
        <v>0</v>
      </c>
      <c r="J11" s="48">
        <v>0</v>
      </c>
      <c r="K11" s="48">
        <v>0</v>
      </c>
      <c r="L11" s="48">
        <v>0</v>
      </c>
      <c r="M11" s="47">
        <f t="shared" si="0"/>
        <v>35</v>
      </c>
      <c r="N11" s="47">
        <f t="shared" si="1"/>
        <v>1956</v>
      </c>
      <c r="O11" s="47">
        <f t="shared" si="2"/>
        <v>978</v>
      </c>
      <c r="P11" s="49">
        <f t="shared" si="3"/>
        <v>55.885714285714286</v>
      </c>
      <c r="Q11" s="257"/>
      <c r="R11" s="257"/>
      <c r="S11" s="257"/>
      <c r="T11" s="257"/>
    </row>
    <row r="12" spans="2:20" ht="14.1" customHeight="1">
      <c r="B12" s="40">
        <v>5</v>
      </c>
      <c r="C12" s="41" t="s">
        <v>15</v>
      </c>
      <c r="D12" s="42">
        <v>32</v>
      </c>
      <c r="E12" s="42">
        <v>499</v>
      </c>
      <c r="F12" s="42">
        <v>125</v>
      </c>
      <c r="G12" s="42">
        <v>91</v>
      </c>
      <c r="H12" s="42">
        <v>2410</v>
      </c>
      <c r="I12" s="42">
        <v>1265</v>
      </c>
      <c r="J12" s="42">
        <v>52</v>
      </c>
      <c r="K12" s="42">
        <v>1561</v>
      </c>
      <c r="L12" s="42">
        <v>1171</v>
      </c>
      <c r="M12" s="42">
        <f t="shared" si="0"/>
        <v>175</v>
      </c>
      <c r="N12" s="42">
        <f t="shared" si="1"/>
        <v>4470</v>
      </c>
      <c r="O12" s="42">
        <f t="shared" si="2"/>
        <v>2561</v>
      </c>
      <c r="P12" s="44">
        <f t="shared" si="3"/>
        <v>25.542857142857144</v>
      </c>
      <c r="Q12" s="257"/>
      <c r="R12" s="257"/>
      <c r="S12" s="257"/>
      <c r="T12" s="257"/>
    </row>
    <row r="13" spans="2:20" ht="14.1" customHeight="1">
      <c r="B13" s="40">
        <v>6</v>
      </c>
      <c r="C13" s="41" t="s">
        <v>16</v>
      </c>
      <c r="D13" s="42">
        <v>113</v>
      </c>
      <c r="E13" s="42">
        <v>4891</v>
      </c>
      <c r="F13" s="42">
        <v>2450</v>
      </c>
      <c r="G13" s="42">
        <v>8</v>
      </c>
      <c r="H13" s="42">
        <v>628</v>
      </c>
      <c r="I13" s="42">
        <v>314</v>
      </c>
      <c r="J13" s="43">
        <v>0</v>
      </c>
      <c r="K13" s="43">
        <v>0</v>
      </c>
      <c r="L13" s="43">
        <v>0</v>
      </c>
      <c r="M13" s="42">
        <f t="shared" si="0"/>
        <v>121</v>
      </c>
      <c r="N13" s="42">
        <f t="shared" si="1"/>
        <v>5519</v>
      </c>
      <c r="O13" s="42">
        <f t="shared" si="2"/>
        <v>2764</v>
      </c>
      <c r="P13" s="44">
        <f t="shared" si="3"/>
        <v>45.611570247933884</v>
      </c>
      <c r="Q13" s="257"/>
      <c r="R13" s="257"/>
      <c r="S13" s="257"/>
      <c r="T13" s="257"/>
    </row>
    <row r="14" spans="2:20" ht="14.1" customHeight="1">
      <c r="B14" s="40">
        <v>7</v>
      </c>
      <c r="C14" s="41" t="s">
        <v>61</v>
      </c>
      <c r="D14" s="43">
        <v>0</v>
      </c>
      <c r="E14" s="43">
        <v>0</v>
      </c>
      <c r="F14" s="43">
        <v>0</v>
      </c>
      <c r="G14" s="42">
        <v>139</v>
      </c>
      <c r="H14" s="42">
        <v>4601</v>
      </c>
      <c r="I14" s="42">
        <v>2102</v>
      </c>
      <c r="J14" s="42">
        <v>2</v>
      </c>
      <c r="K14" s="42">
        <v>700</v>
      </c>
      <c r="L14" s="42">
        <v>525</v>
      </c>
      <c r="M14" s="42">
        <f t="shared" si="0"/>
        <v>141</v>
      </c>
      <c r="N14" s="42">
        <f t="shared" si="1"/>
        <v>5301</v>
      </c>
      <c r="O14" s="42">
        <f t="shared" si="2"/>
        <v>2627</v>
      </c>
      <c r="P14" s="44">
        <f t="shared" si="3"/>
        <v>37.595744680851062</v>
      </c>
      <c r="Q14" s="257"/>
      <c r="R14" s="257"/>
      <c r="S14" s="257"/>
      <c r="T14" s="257"/>
    </row>
    <row r="15" spans="2:20" ht="14.1" customHeight="1">
      <c r="B15" s="40">
        <v>8</v>
      </c>
      <c r="C15" s="41" t="s">
        <v>62</v>
      </c>
      <c r="D15" s="42">
        <v>35</v>
      </c>
      <c r="E15" s="42">
        <v>948</v>
      </c>
      <c r="F15" s="42">
        <v>259</v>
      </c>
      <c r="G15" s="42">
        <v>69</v>
      </c>
      <c r="H15" s="42">
        <v>2327</v>
      </c>
      <c r="I15" s="42">
        <v>1145</v>
      </c>
      <c r="J15" s="42">
        <v>4</v>
      </c>
      <c r="K15" s="42">
        <v>259</v>
      </c>
      <c r="L15" s="42">
        <v>194</v>
      </c>
      <c r="M15" s="42">
        <f t="shared" si="0"/>
        <v>108</v>
      </c>
      <c r="N15" s="42">
        <f t="shared" si="1"/>
        <v>3534</v>
      </c>
      <c r="O15" s="42">
        <f t="shared" si="2"/>
        <v>1598</v>
      </c>
      <c r="P15" s="44">
        <f t="shared" si="3"/>
        <v>32.722222222222221</v>
      </c>
      <c r="Q15" s="257"/>
      <c r="R15" s="257"/>
      <c r="S15" s="257"/>
      <c r="T15" s="257"/>
    </row>
    <row r="16" spans="2:20" ht="14.1" customHeight="1">
      <c r="B16" s="40">
        <v>9</v>
      </c>
      <c r="C16" s="41" t="s">
        <v>19</v>
      </c>
      <c r="D16" s="42">
        <v>60</v>
      </c>
      <c r="E16" s="42">
        <v>1098</v>
      </c>
      <c r="F16" s="42">
        <v>275</v>
      </c>
      <c r="G16" s="42">
        <v>53</v>
      </c>
      <c r="H16" s="42">
        <v>1445</v>
      </c>
      <c r="I16" s="42">
        <v>723</v>
      </c>
      <c r="J16" s="42">
        <v>24</v>
      </c>
      <c r="K16" s="42">
        <v>504</v>
      </c>
      <c r="L16" s="42">
        <v>378</v>
      </c>
      <c r="M16" s="42">
        <f t="shared" si="0"/>
        <v>137</v>
      </c>
      <c r="N16" s="42">
        <f t="shared" si="1"/>
        <v>3047</v>
      </c>
      <c r="O16" s="42">
        <f t="shared" si="2"/>
        <v>1376</v>
      </c>
      <c r="P16" s="44">
        <f t="shared" si="3"/>
        <v>22.240875912408757</v>
      </c>
      <c r="Q16" s="257"/>
      <c r="R16" s="257"/>
      <c r="S16" s="257"/>
      <c r="T16" s="257"/>
    </row>
    <row r="17" spans="2:20" ht="14.1" customHeight="1">
      <c r="B17" s="40">
        <v>10</v>
      </c>
      <c r="C17" s="41" t="s">
        <v>20</v>
      </c>
      <c r="D17" s="43">
        <v>0</v>
      </c>
      <c r="E17" s="43">
        <v>0</v>
      </c>
      <c r="F17" s="43">
        <v>0</v>
      </c>
      <c r="G17" s="42">
        <v>182</v>
      </c>
      <c r="H17" s="42">
        <v>10842</v>
      </c>
      <c r="I17" s="42">
        <v>5421</v>
      </c>
      <c r="J17" s="42">
        <v>8</v>
      </c>
      <c r="K17" s="42">
        <v>825</v>
      </c>
      <c r="L17" s="42">
        <v>619</v>
      </c>
      <c r="M17" s="42">
        <f t="shared" si="0"/>
        <v>190</v>
      </c>
      <c r="N17" s="42">
        <f t="shared" si="1"/>
        <v>11667</v>
      </c>
      <c r="O17" s="42">
        <f t="shared" si="2"/>
        <v>6040</v>
      </c>
      <c r="P17" s="44">
        <f t="shared" si="3"/>
        <v>61.405263157894737</v>
      </c>
      <c r="Q17" s="257"/>
      <c r="R17" s="257"/>
      <c r="S17" s="257"/>
      <c r="T17" s="257"/>
    </row>
    <row r="18" spans="2:20" ht="14.1" customHeight="1">
      <c r="B18" s="40">
        <v>11</v>
      </c>
      <c r="C18" s="50" t="s">
        <v>21</v>
      </c>
      <c r="D18" s="42">
        <v>3</v>
      </c>
      <c r="E18" s="42">
        <v>52</v>
      </c>
      <c r="F18" s="42">
        <v>26</v>
      </c>
      <c r="G18" s="42">
        <v>36</v>
      </c>
      <c r="H18" s="42">
        <v>1357</v>
      </c>
      <c r="I18" s="42">
        <v>679</v>
      </c>
      <c r="J18" s="43">
        <v>0</v>
      </c>
      <c r="K18" s="43">
        <v>0</v>
      </c>
      <c r="L18" s="43">
        <v>0</v>
      </c>
      <c r="M18" s="42">
        <f t="shared" si="0"/>
        <v>39</v>
      </c>
      <c r="N18" s="42">
        <f t="shared" si="1"/>
        <v>1409</v>
      </c>
      <c r="O18" s="42">
        <f t="shared" si="2"/>
        <v>705</v>
      </c>
      <c r="P18" s="44">
        <f t="shared" si="3"/>
        <v>36.128205128205131</v>
      </c>
      <c r="Q18" s="257"/>
      <c r="R18" s="257"/>
      <c r="S18" s="257"/>
      <c r="T18" s="257"/>
    </row>
    <row r="19" spans="2:20" ht="14.1" customHeight="1">
      <c r="B19" s="40">
        <v>12</v>
      </c>
      <c r="C19" s="41" t="s">
        <v>22</v>
      </c>
      <c r="D19" s="43">
        <v>0</v>
      </c>
      <c r="E19" s="43">
        <v>0</v>
      </c>
      <c r="F19" s="43">
        <v>0</v>
      </c>
      <c r="G19" s="42">
        <v>202</v>
      </c>
      <c r="H19" s="42">
        <v>8964</v>
      </c>
      <c r="I19" s="42">
        <v>4482</v>
      </c>
      <c r="J19" s="42">
        <v>8</v>
      </c>
      <c r="K19" s="42">
        <v>1594</v>
      </c>
      <c r="L19" s="42">
        <v>1196</v>
      </c>
      <c r="M19" s="42">
        <f t="shared" si="0"/>
        <v>210</v>
      </c>
      <c r="N19" s="42">
        <f t="shared" si="1"/>
        <v>10558</v>
      </c>
      <c r="O19" s="42">
        <f t="shared" si="2"/>
        <v>5678</v>
      </c>
      <c r="P19" s="44">
        <f t="shared" si="3"/>
        <v>50.276190476190479</v>
      </c>
      <c r="Q19" s="257"/>
      <c r="R19" s="257"/>
      <c r="S19" s="257"/>
      <c r="T19" s="257"/>
    </row>
    <row r="20" spans="2:20" ht="14.1" customHeight="1">
      <c r="B20" s="40">
        <v>13</v>
      </c>
      <c r="C20" s="41" t="s">
        <v>23</v>
      </c>
      <c r="D20" s="42">
        <v>120</v>
      </c>
      <c r="E20" s="42">
        <v>7271</v>
      </c>
      <c r="F20" s="42">
        <v>1862</v>
      </c>
      <c r="G20" s="42">
        <v>123</v>
      </c>
      <c r="H20" s="42">
        <v>5724</v>
      </c>
      <c r="I20" s="42">
        <v>2816</v>
      </c>
      <c r="J20" s="43">
        <v>0</v>
      </c>
      <c r="K20" s="43">
        <v>0</v>
      </c>
      <c r="L20" s="43">
        <v>0</v>
      </c>
      <c r="M20" s="42">
        <f t="shared" si="0"/>
        <v>243</v>
      </c>
      <c r="N20" s="42">
        <f t="shared" si="1"/>
        <v>12995</v>
      </c>
      <c r="O20" s="42">
        <f t="shared" si="2"/>
        <v>4678</v>
      </c>
      <c r="P20" s="44">
        <f t="shared" si="3"/>
        <v>53.477366255144034</v>
      </c>
      <c r="Q20" s="257"/>
      <c r="R20" s="257"/>
      <c r="S20" s="257"/>
      <c r="T20" s="257"/>
    </row>
    <row r="21" spans="2:20" ht="14.1" customHeight="1">
      <c r="B21" s="40">
        <v>14</v>
      </c>
      <c r="C21" s="41" t="s">
        <v>63</v>
      </c>
      <c r="D21" s="42">
        <v>35</v>
      </c>
      <c r="E21" s="42">
        <v>1290</v>
      </c>
      <c r="F21" s="42">
        <v>335</v>
      </c>
      <c r="G21" s="42">
        <v>72</v>
      </c>
      <c r="H21" s="42">
        <v>2795</v>
      </c>
      <c r="I21" s="42">
        <v>1398</v>
      </c>
      <c r="J21" s="42">
        <v>2</v>
      </c>
      <c r="K21" s="42">
        <v>196</v>
      </c>
      <c r="L21" s="42">
        <v>147</v>
      </c>
      <c r="M21" s="42">
        <f t="shared" si="0"/>
        <v>109</v>
      </c>
      <c r="N21" s="42">
        <f t="shared" si="1"/>
        <v>4281</v>
      </c>
      <c r="O21" s="42">
        <f t="shared" si="2"/>
        <v>1880</v>
      </c>
      <c r="P21" s="44">
        <f t="shared" si="3"/>
        <v>39.275229357798167</v>
      </c>
      <c r="Q21" s="257"/>
      <c r="R21" s="257"/>
      <c r="S21" s="257"/>
      <c r="T21" s="257"/>
    </row>
    <row r="22" spans="2:20" ht="14.1" customHeight="1">
      <c r="B22" s="40">
        <v>15</v>
      </c>
      <c r="C22" s="41" t="s">
        <v>25</v>
      </c>
      <c r="D22" s="42">
        <v>1</v>
      </c>
      <c r="E22" s="42">
        <v>23</v>
      </c>
      <c r="F22" s="42">
        <v>6</v>
      </c>
      <c r="G22" s="42">
        <v>305</v>
      </c>
      <c r="H22" s="42">
        <v>19971</v>
      </c>
      <c r="I22" s="42">
        <v>9933</v>
      </c>
      <c r="J22" s="42">
        <v>9</v>
      </c>
      <c r="K22" s="42">
        <v>1858</v>
      </c>
      <c r="L22" s="42">
        <v>1381</v>
      </c>
      <c r="M22" s="42">
        <f t="shared" si="0"/>
        <v>315</v>
      </c>
      <c r="N22" s="42">
        <f t="shared" si="1"/>
        <v>21852</v>
      </c>
      <c r="O22" s="42">
        <f t="shared" si="2"/>
        <v>11320</v>
      </c>
      <c r="P22" s="44">
        <f t="shared" si="3"/>
        <v>69.371428571428567</v>
      </c>
      <c r="Q22" s="257"/>
      <c r="R22" s="257"/>
      <c r="S22" s="257"/>
      <c r="T22" s="257"/>
    </row>
    <row r="23" spans="2:20" ht="14.1" customHeight="1">
      <c r="B23" s="40">
        <v>16</v>
      </c>
      <c r="C23" s="41" t="s">
        <v>64</v>
      </c>
      <c r="D23" s="43">
        <v>0</v>
      </c>
      <c r="E23" s="43">
        <v>0</v>
      </c>
      <c r="F23" s="43">
        <v>0</v>
      </c>
      <c r="G23" s="42">
        <v>51</v>
      </c>
      <c r="H23" s="42">
        <v>3366</v>
      </c>
      <c r="I23" s="42">
        <v>1688</v>
      </c>
      <c r="J23" s="43">
        <v>0</v>
      </c>
      <c r="K23" s="43">
        <v>0</v>
      </c>
      <c r="L23" s="43">
        <v>0</v>
      </c>
      <c r="M23" s="42">
        <f t="shared" si="0"/>
        <v>51</v>
      </c>
      <c r="N23" s="42">
        <f t="shared" si="1"/>
        <v>3366</v>
      </c>
      <c r="O23" s="42">
        <f t="shared" si="2"/>
        <v>1688</v>
      </c>
      <c r="P23" s="44">
        <f t="shared" si="3"/>
        <v>66</v>
      </c>
      <c r="Q23" s="257"/>
      <c r="R23" s="257"/>
      <c r="S23" s="257"/>
      <c r="T23" s="257"/>
    </row>
    <row r="24" spans="2:20" ht="14.1" customHeight="1">
      <c r="B24" s="40">
        <v>17</v>
      </c>
      <c r="C24" s="41" t="s">
        <v>27</v>
      </c>
      <c r="D24" s="43">
        <v>0</v>
      </c>
      <c r="E24" s="43">
        <v>0</v>
      </c>
      <c r="F24" s="43">
        <v>0</v>
      </c>
      <c r="G24" s="42">
        <v>130</v>
      </c>
      <c r="H24" s="42">
        <v>10196</v>
      </c>
      <c r="I24" s="42">
        <v>3886</v>
      </c>
      <c r="J24" s="43">
        <v>0</v>
      </c>
      <c r="K24" s="43">
        <v>0</v>
      </c>
      <c r="L24" s="43">
        <v>0</v>
      </c>
      <c r="M24" s="42">
        <f t="shared" si="0"/>
        <v>130</v>
      </c>
      <c r="N24" s="42">
        <f t="shared" si="1"/>
        <v>10196</v>
      </c>
      <c r="O24" s="42">
        <f t="shared" si="2"/>
        <v>3886</v>
      </c>
      <c r="P24" s="44">
        <f t="shared" si="3"/>
        <v>78.430769230769229</v>
      </c>
      <c r="Q24" s="257"/>
      <c r="R24" s="257"/>
      <c r="S24" s="257"/>
      <c r="T24" s="257"/>
    </row>
    <row r="25" spans="2:20" ht="14.1" customHeight="1">
      <c r="B25" s="40">
        <v>18</v>
      </c>
      <c r="C25" s="41" t="s">
        <v>28</v>
      </c>
      <c r="D25" s="42">
        <v>98</v>
      </c>
      <c r="E25" s="42">
        <v>6146</v>
      </c>
      <c r="F25" s="42">
        <v>3073</v>
      </c>
      <c r="G25" s="42">
        <v>95</v>
      </c>
      <c r="H25" s="42">
        <v>10822</v>
      </c>
      <c r="I25" s="42">
        <v>5411</v>
      </c>
      <c r="J25" s="42">
        <v>19</v>
      </c>
      <c r="K25" s="42">
        <v>1825</v>
      </c>
      <c r="L25" s="42">
        <v>1369</v>
      </c>
      <c r="M25" s="42">
        <f t="shared" si="0"/>
        <v>212</v>
      </c>
      <c r="N25" s="42">
        <f t="shared" si="1"/>
        <v>18793</v>
      </c>
      <c r="O25" s="42">
        <f t="shared" si="2"/>
        <v>9853</v>
      </c>
      <c r="P25" s="44">
        <f t="shared" si="3"/>
        <v>88.646226415094333</v>
      </c>
      <c r="Q25" s="257"/>
      <c r="R25" s="257"/>
      <c r="S25" s="257"/>
      <c r="T25" s="257"/>
    </row>
    <row r="26" spans="2:20" ht="14.1" customHeight="1">
      <c r="B26" s="45">
        <v>19</v>
      </c>
      <c r="C26" s="41" t="s">
        <v>29</v>
      </c>
      <c r="D26" s="43">
        <v>0</v>
      </c>
      <c r="E26" s="43">
        <v>0</v>
      </c>
      <c r="F26" s="43">
        <v>0</v>
      </c>
      <c r="G26" s="42">
        <v>342</v>
      </c>
      <c r="H26" s="42"/>
      <c r="I26" s="42"/>
      <c r="J26" s="43">
        <v>0</v>
      </c>
      <c r="K26" s="43">
        <v>0</v>
      </c>
      <c r="L26" s="43">
        <v>0</v>
      </c>
      <c r="M26" s="47">
        <f t="shared" si="0"/>
        <v>342</v>
      </c>
      <c r="N26" s="47">
        <f t="shared" si="1"/>
        <v>0</v>
      </c>
      <c r="O26" s="47">
        <f t="shared" si="2"/>
        <v>0</v>
      </c>
      <c r="P26" s="44">
        <v>0</v>
      </c>
      <c r="Q26" s="257"/>
      <c r="R26" s="257"/>
      <c r="S26" s="257"/>
      <c r="T26" s="257"/>
    </row>
    <row r="27" spans="2:20" ht="14.1" customHeight="1">
      <c r="B27" s="40">
        <v>20</v>
      </c>
      <c r="C27" s="41" t="s">
        <v>30</v>
      </c>
      <c r="D27" s="42">
        <v>126</v>
      </c>
      <c r="E27" s="42">
        <v>4387</v>
      </c>
      <c r="F27" s="42">
        <v>2277</v>
      </c>
      <c r="G27" s="43">
        <v>0</v>
      </c>
      <c r="H27" s="43">
        <v>0</v>
      </c>
      <c r="I27" s="43">
        <v>0</v>
      </c>
      <c r="J27" s="42">
        <v>26</v>
      </c>
      <c r="K27" s="42">
        <v>1166</v>
      </c>
      <c r="L27" s="42">
        <v>883</v>
      </c>
      <c r="M27" s="42">
        <f t="shared" si="0"/>
        <v>152</v>
      </c>
      <c r="N27" s="42">
        <f t="shared" si="1"/>
        <v>5553</v>
      </c>
      <c r="O27" s="42">
        <f t="shared" si="2"/>
        <v>3160</v>
      </c>
      <c r="P27" s="44">
        <f t="shared" si="3"/>
        <v>36.532894736842103</v>
      </c>
      <c r="Q27" s="257"/>
      <c r="R27" s="257"/>
      <c r="S27" s="257"/>
      <c r="T27" s="257"/>
    </row>
    <row r="28" spans="2:20" ht="14.1" customHeight="1">
      <c r="B28" s="51">
        <v>21</v>
      </c>
      <c r="C28" s="41" t="s">
        <v>31</v>
      </c>
      <c r="D28" s="43">
        <v>0</v>
      </c>
      <c r="E28" s="43">
        <v>0</v>
      </c>
      <c r="F28" s="43">
        <v>0</v>
      </c>
      <c r="G28" s="42">
        <f>M28</f>
        <v>113</v>
      </c>
      <c r="H28" s="42">
        <f t="shared" ref="H28:I28" si="4">N28</f>
        <v>7327</v>
      </c>
      <c r="I28" s="42">
        <f t="shared" si="4"/>
        <v>3664</v>
      </c>
      <c r="J28" s="43">
        <v>0</v>
      </c>
      <c r="K28" s="43">
        <v>0</v>
      </c>
      <c r="L28" s="43">
        <v>0</v>
      </c>
      <c r="M28" s="47">
        <v>113</v>
      </c>
      <c r="N28" s="47">
        <v>7327</v>
      </c>
      <c r="O28" s="47">
        <v>3664</v>
      </c>
      <c r="P28" s="44">
        <f t="shared" si="3"/>
        <v>64.840707964601776</v>
      </c>
      <c r="Q28" s="257"/>
      <c r="R28" s="257"/>
      <c r="S28" s="257"/>
      <c r="T28" s="257"/>
    </row>
    <row r="29" spans="2:20" ht="14.1" customHeight="1">
      <c r="B29" s="40">
        <v>22</v>
      </c>
      <c r="C29" s="41" t="s">
        <v>32</v>
      </c>
      <c r="D29" s="42">
        <v>50</v>
      </c>
      <c r="E29" s="42">
        <v>1325</v>
      </c>
      <c r="F29" s="42">
        <v>347</v>
      </c>
      <c r="G29" s="42">
        <v>63</v>
      </c>
      <c r="H29" s="42">
        <v>2529</v>
      </c>
      <c r="I29" s="42">
        <v>998</v>
      </c>
      <c r="J29" s="42">
        <v>2</v>
      </c>
      <c r="K29" s="42">
        <v>130</v>
      </c>
      <c r="L29" s="42">
        <v>15</v>
      </c>
      <c r="M29" s="42">
        <f t="shared" si="0"/>
        <v>115</v>
      </c>
      <c r="N29" s="42">
        <f t="shared" si="1"/>
        <v>3984</v>
      </c>
      <c r="O29" s="42">
        <f t="shared" si="2"/>
        <v>1360</v>
      </c>
      <c r="P29" s="44">
        <f t="shared" si="3"/>
        <v>34.643478260869564</v>
      </c>
      <c r="Q29" s="257"/>
      <c r="R29" s="257"/>
      <c r="S29" s="257"/>
      <c r="T29" s="257"/>
    </row>
    <row r="30" spans="2:20" ht="14.1" customHeight="1">
      <c r="B30" s="51">
        <v>23</v>
      </c>
      <c r="C30" s="41" t="s">
        <v>33</v>
      </c>
      <c r="D30" s="43">
        <v>0</v>
      </c>
      <c r="E30" s="43">
        <v>0</v>
      </c>
      <c r="F30" s="43">
        <v>0</v>
      </c>
      <c r="G30" s="42">
        <f>M30</f>
        <v>87</v>
      </c>
      <c r="H30" s="42">
        <f t="shared" ref="H30:I30" si="5">N30</f>
        <v>2598</v>
      </c>
      <c r="I30" s="42">
        <f t="shared" si="5"/>
        <v>1299</v>
      </c>
      <c r="J30" s="43">
        <v>0</v>
      </c>
      <c r="K30" s="43">
        <v>0</v>
      </c>
      <c r="L30" s="43">
        <v>0</v>
      </c>
      <c r="M30" s="47">
        <v>87</v>
      </c>
      <c r="N30" s="47">
        <v>2598</v>
      </c>
      <c r="O30" s="47">
        <v>1299</v>
      </c>
      <c r="P30" s="44">
        <f t="shared" si="3"/>
        <v>29.862068965517242</v>
      </c>
      <c r="Q30" s="257"/>
      <c r="R30" s="257"/>
      <c r="S30" s="257"/>
      <c r="T30" s="257"/>
    </row>
    <row r="31" spans="2:20" ht="14.1" customHeight="1">
      <c r="B31" s="40">
        <v>24</v>
      </c>
      <c r="C31" s="41" t="s">
        <v>34</v>
      </c>
      <c r="D31" s="42">
        <v>46</v>
      </c>
      <c r="E31" s="42">
        <v>2196</v>
      </c>
      <c r="F31" s="42">
        <v>1085</v>
      </c>
      <c r="G31" s="42">
        <v>35</v>
      </c>
      <c r="H31" s="42">
        <v>1808</v>
      </c>
      <c r="I31" s="42">
        <v>906</v>
      </c>
      <c r="J31" s="42">
        <v>1</v>
      </c>
      <c r="K31" s="42">
        <v>99</v>
      </c>
      <c r="L31" s="42">
        <v>49</v>
      </c>
      <c r="M31" s="42">
        <f t="shared" si="0"/>
        <v>82</v>
      </c>
      <c r="N31" s="42">
        <f t="shared" si="1"/>
        <v>4103</v>
      </c>
      <c r="O31" s="42">
        <f t="shared" si="2"/>
        <v>2040</v>
      </c>
      <c r="P31" s="44">
        <f>N31/M31</f>
        <v>50.036585365853661</v>
      </c>
      <c r="Q31" s="257"/>
      <c r="R31" s="257"/>
      <c r="S31" s="257"/>
      <c r="T31" s="257"/>
    </row>
    <row r="32" spans="2:20" ht="14.1" customHeight="1">
      <c r="B32" s="40">
        <v>25</v>
      </c>
      <c r="C32" s="41" t="s">
        <v>35</v>
      </c>
      <c r="D32" s="43">
        <v>0</v>
      </c>
      <c r="E32" s="43">
        <v>0</v>
      </c>
      <c r="F32" s="43">
        <v>0</v>
      </c>
      <c r="G32" s="42">
        <v>170</v>
      </c>
      <c r="H32" s="42">
        <v>11174</v>
      </c>
      <c r="I32" s="42">
        <v>5621</v>
      </c>
      <c r="J32" s="43">
        <v>0</v>
      </c>
      <c r="K32" s="43">
        <v>0</v>
      </c>
      <c r="L32" s="43">
        <v>0</v>
      </c>
      <c r="M32" s="42">
        <f t="shared" si="0"/>
        <v>170</v>
      </c>
      <c r="N32" s="42">
        <f t="shared" si="1"/>
        <v>11174</v>
      </c>
      <c r="O32" s="42">
        <f t="shared" si="2"/>
        <v>5621</v>
      </c>
      <c r="P32" s="44">
        <f t="shared" si="3"/>
        <v>65.729411764705887</v>
      </c>
      <c r="Q32" s="257"/>
      <c r="R32" s="257"/>
      <c r="S32" s="257"/>
      <c r="T32" s="257"/>
    </row>
    <row r="33" spans="2:20" ht="14.1" customHeight="1">
      <c r="B33" s="40">
        <v>26</v>
      </c>
      <c r="C33" s="41" t="s">
        <v>36</v>
      </c>
      <c r="D33" s="42">
        <v>1</v>
      </c>
      <c r="E33" s="42">
        <v>42</v>
      </c>
      <c r="F33" s="42">
        <v>21</v>
      </c>
      <c r="G33" s="42">
        <v>215</v>
      </c>
      <c r="H33" s="42">
        <v>8055</v>
      </c>
      <c r="I33" s="42">
        <v>4185</v>
      </c>
      <c r="J33" s="42">
        <v>21</v>
      </c>
      <c r="K33" s="42">
        <v>1779</v>
      </c>
      <c r="L33" s="42">
        <v>1179</v>
      </c>
      <c r="M33" s="42">
        <f t="shared" si="0"/>
        <v>237</v>
      </c>
      <c r="N33" s="42">
        <f t="shared" si="1"/>
        <v>9876</v>
      </c>
      <c r="O33" s="42">
        <f t="shared" si="2"/>
        <v>5385</v>
      </c>
      <c r="P33" s="44">
        <f t="shared" si="3"/>
        <v>41.670886075949369</v>
      </c>
      <c r="Q33" s="257"/>
      <c r="R33" s="257"/>
      <c r="S33" s="257"/>
      <c r="T33" s="257"/>
    </row>
    <row r="34" spans="2:20" ht="14.1" customHeight="1">
      <c r="B34" s="40">
        <v>27</v>
      </c>
      <c r="C34" s="41" t="s">
        <v>37</v>
      </c>
      <c r="D34" s="42">
        <v>9</v>
      </c>
      <c r="E34" s="42">
        <v>2504</v>
      </c>
      <c r="F34" s="42">
        <v>1252</v>
      </c>
      <c r="G34" s="42">
        <v>132</v>
      </c>
      <c r="H34" s="42">
        <v>15068</v>
      </c>
      <c r="I34" s="42">
        <v>7534</v>
      </c>
      <c r="J34" s="42">
        <v>38</v>
      </c>
      <c r="K34" s="42">
        <v>5230</v>
      </c>
      <c r="L34" s="42">
        <v>3923</v>
      </c>
      <c r="M34" s="42">
        <f t="shared" si="0"/>
        <v>179</v>
      </c>
      <c r="N34" s="42">
        <f t="shared" si="1"/>
        <v>22802</v>
      </c>
      <c r="O34" s="42">
        <f t="shared" si="2"/>
        <v>12709</v>
      </c>
      <c r="P34" s="44">
        <f t="shared" si="3"/>
        <v>127.38547486033519</v>
      </c>
      <c r="Q34" s="257"/>
      <c r="R34" s="257"/>
      <c r="S34" s="257"/>
      <c r="T34" s="257"/>
    </row>
    <row r="35" spans="2:20" ht="14.1" customHeight="1">
      <c r="B35" s="40">
        <v>28</v>
      </c>
      <c r="C35" s="41" t="s">
        <v>38</v>
      </c>
      <c r="D35" s="42">
        <v>50</v>
      </c>
      <c r="E35" s="42">
        <v>3004</v>
      </c>
      <c r="F35" s="42">
        <v>758</v>
      </c>
      <c r="G35" s="42">
        <v>68</v>
      </c>
      <c r="H35" s="42">
        <v>4359</v>
      </c>
      <c r="I35" s="42">
        <v>2173</v>
      </c>
      <c r="J35" s="42">
        <v>28</v>
      </c>
      <c r="K35" s="42">
        <v>1280</v>
      </c>
      <c r="L35" s="42">
        <v>876</v>
      </c>
      <c r="M35" s="42">
        <f t="shared" si="0"/>
        <v>146</v>
      </c>
      <c r="N35" s="42">
        <f t="shared" si="1"/>
        <v>8643</v>
      </c>
      <c r="O35" s="42">
        <f t="shared" si="2"/>
        <v>3807</v>
      </c>
      <c r="P35" s="44">
        <f t="shared" si="3"/>
        <v>59.198630136986303</v>
      </c>
      <c r="Q35" s="257"/>
      <c r="R35" s="257"/>
      <c r="S35" s="257"/>
      <c r="T35" s="257"/>
    </row>
    <row r="36" spans="2:20" ht="14.1" customHeight="1">
      <c r="B36" s="40">
        <v>29</v>
      </c>
      <c r="C36" s="41" t="s">
        <v>39</v>
      </c>
      <c r="D36" s="43">
        <v>0</v>
      </c>
      <c r="E36" s="43">
        <v>0</v>
      </c>
      <c r="F36" s="43">
        <v>0</v>
      </c>
      <c r="G36" s="42">
        <v>100</v>
      </c>
      <c r="H36" s="42">
        <v>3801</v>
      </c>
      <c r="I36" s="42">
        <v>1901</v>
      </c>
      <c r="J36" s="42">
        <v>2</v>
      </c>
      <c r="K36" s="42">
        <v>322</v>
      </c>
      <c r="L36" s="42">
        <v>241</v>
      </c>
      <c r="M36" s="42">
        <f t="shared" si="0"/>
        <v>102</v>
      </c>
      <c r="N36" s="42">
        <f t="shared" si="1"/>
        <v>4123</v>
      </c>
      <c r="O36" s="42">
        <f t="shared" si="2"/>
        <v>2142</v>
      </c>
      <c r="P36" s="44">
        <f t="shared" si="3"/>
        <v>40.421568627450981</v>
      </c>
      <c r="Q36" s="257"/>
      <c r="R36" s="257"/>
      <c r="S36" s="257"/>
      <c r="T36" s="257"/>
    </row>
    <row r="37" spans="2:20" ht="14.1" customHeight="1">
      <c r="B37" s="40">
        <v>30</v>
      </c>
      <c r="C37" s="41" t="s">
        <v>40</v>
      </c>
      <c r="D37" s="42">
        <v>194</v>
      </c>
      <c r="E37" s="42">
        <v>8561</v>
      </c>
      <c r="F37" s="42">
        <v>4281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2">
        <f t="shared" si="0"/>
        <v>194</v>
      </c>
      <c r="N37" s="42">
        <f t="shared" si="1"/>
        <v>8561</v>
      </c>
      <c r="O37" s="42">
        <f t="shared" si="2"/>
        <v>4281</v>
      </c>
      <c r="P37" s="44">
        <f t="shared" si="3"/>
        <v>44.128865979381445</v>
      </c>
      <c r="Q37" s="257"/>
      <c r="R37" s="257"/>
      <c r="S37" s="257"/>
      <c r="T37" s="257"/>
    </row>
    <row r="38" spans="2:20" ht="14.1" customHeight="1">
      <c r="B38" s="165">
        <v>31</v>
      </c>
      <c r="C38" s="166" t="s">
        <v>65</v>
      </c>
      <c r="D38" s="167">
        <v>64</v>
      </c>
      <c r="E38" s="167">
        <v>3149</v>
      </c>
      <c r="F38" s="167">
        <v>1579</v>
      </c>
      <c r="G38" s="167">
        <v>79</v>
      </c>
      <c r="H38" s="167">
        <v>5883</v>
      </c>
      <c r="I38" s="167">
        <v>3835</v>
      </c>
      <c r="J38" s="167">
        <v>2</v>
      </c>
      <c r="K38" s="167">
        <v>1055</v>
      </c>
      <c r="L38" s="167">
        <v>640</v>
      </c>
      <c r="M38" s="167">
        <f t="shared" si="0"/>
        <v>145</v>
      </c>
      <c r="N38" s="167">
        <f t="shared" si="1"/>
        <v>10087</v>
      </c>
      <c r="O38" s="167">
        <f t="shared" si="2"/>
        <v>6054</v>
      </c>
      <c r="P38" s="168">
        <f t="shared" si="3"/>
        <v>69.565517241379311</v>
      </c>
      <c r="Q38" s="257"/>
      <c r="R38" s="257"/>
      <c r="S38" s="257"/>
      <c r="T38" s="257"/>
    </row>
    <row r="39" spans="2:20" ht="14.1" customHeight="1">
      <c r="B39" s="169"/>
      <c r="C39" s="170" t="s">
        <v>4</v>
      </c>
      <c r="D39" s="171">
        <f>SUM(D8:D38)</f>
        <v>1154</v>
      </c>
      <c r="E39" s="171">
        <f t="shared" ref="E39:L39" si="6">SUM(E8:E38)</f>
        <v>52450</v>
      </c>
      <c r="F39" s="171">
        <f t="shared" si="6"/>
        <v>22683</v>
      </c>
      <c r="G39" s="171">
        <f t="shared" si="6"/>
        <v>3023</v>
      </c>
      <c r="H39" s="171">
        <f t="shared" si="6"/>
        <v>152560</v>
      </c>
      <c r="I39" s="171">
        <f t="shared" si="6"/>
        <v>75924</v>
      </c>
      <c r="J39" s="171">
        <f t="shared" si="6"/>
        <v>249</v>
      </c>
      <c r="K39" s="171">
        <f t="shared" si="6"/>
        <v>20423</v>
      </c>
      <c r="L39" s="171">
        <f t="shared" si="6"/>
        <v>14816</v>
      </c>
      <c r="M39" s="171">
        <f>SUM(M8:M38)</f>
        <v>4426</v>
      </c>
      <c r="N39" s="171">
        <f t="shared" ref="N39" si="7">SUM(N8:N38)</f>
        <v>225433</v>
      </c>
      <c r="O39" s="171">
        <f>SUM(O8:O38)</f>
        <v>113423</v>
      </c>
      <c r="P39" s="172" t="s">
        <v>46</v>
      </c>
    </row>
    <row r="40" spans="2:20" ht="15" customHeight="1">
      <c r="B40" s="164" t="s">
        <v>69</v>
      </c>
      <c r="G40"/>
      <c r="J40"/>
      <c r="L40"/>
      <c r="N40"/>
      <c r="O40"/>
      <c r="P40"/>
      <c r="Q40" s="257"/>
      <c r="R40" s="257"/>
      <c r="S40" s="257"/>
      <c r="T40" s="257"/>
    </row>
    <row r="41" spans="2:20">
      <c r="G41"/>
      <c r="J41"/>
      <c r="L41"/>
      <c r="N41"/>
      <c r="O41"/>
      <c r="P41"/>
    </row>
    <row r="44" spans="2:20">
      <c r="M44" s="52" t="s">
        <v>66</v>
      </c>
      <c r="N44" s="52" t="s">
        <v>67</v>
      </c>
      <c r="O44" s="52" t="s">
        <v>68</v>
      </c>
      <c r="P44" s="53">
        <v>50</v>
      </c>
    </row>
    <row r="45" spans="2:20">
      <c r="M45" s="39">
        <f>M39-M30-M28-M26</f>
        <v>3884</v>
      </c>
      <c r="N45" s="39">
        <f>N39-N30-N28-N26</f>
        <v>215508</v>
      </c>
      <c r="O45" s="39">
        <f>O39-O30-O28-O26</f>
        <v>108460</v>
      </c>
    </row>
  </sheetData>
  <mergeCells count="49">
    <mergeCell ref="O1:P1"/>
    <mergeCell ref="B3:P3"/>
    <mergeCell ref="Q40:T40"/>
    <mergeCell ref="Q37:T37"/>
    <mergeCell ref="Q38:T38"/>
    <mergeCell ref="Q35:T35"/>
    <mergeCell ref="Q36:T36"/>
    <mergeCell ref="Q33:T33"/>
    <mergeCell ref="Q34:T34"/>
    <mergeCell ref="Q31:T31"/>
    <mergeCell ref="Q32:T32"/>
    <mergeCell ref="Q29:T29"/>
    <mergeCell ref="Q30:T30"/>
    <mergeCell ref="Q27:T27"/>
    <mergeCell ref="Q28:T28"/>
    <mergeCell ref="Q25:T25"/>
    <mergeCell ref="Q26:T26"/>
    <mergeCell ref="Q23:T23"/>
    <mergeCell ref="Q24:T24"/>
    <mergeCell ref="Q21:T21"/>
    <mergeCell ref="Q22:T22"/>
    <mergeCell ref="Q19:T19"/>
    <mergeCell ref="Q20:T20"/>
    <mergeCell ref="Q18:T18"/>
    <mergeCell ref="Q16:T16"/>
    <mergeCell ref="Q17:T17"/>
    <mergeCell ref="Q14:T14"/>
    <mergeCell ref="Q15:T15"/>
    <mergeCell ref="Q12:T12"/>
    <mergeCell ref="Q13:T13"/>
    <mergeCell ref="Q10:T10"/>
    <mergeCell ref="Q11:T11"/>
    <mergeCell ref="Q8:T8"/>
    <mergeCell ref="Q9:T9"/>
    <mergeCell ref="Q6:T6"/>
    <mergeCell ref="Q7:T7"/>
    <mergeCell ref="P6:P7"/>
    <mergeCell ref="M6:O6"/>
    <mergeCell ref="B4:P4"/>
    <mergeCell ref="Q4:T4"/>
    <mergeCell ref="D5:G5"/>
    <mergeCell ref="H5:J5"/>
    <mergeCell ref="K5:L5"/>
    <mergeCell ref="M5:N5"/>
    <mergeCell ref="B6:B7"/>
    <mergeCell ref="C6:C7"/>
    <mergeCell ref="D6:F6"/>
    <mergeCell ref="G6:I6"/>
    <mergeCell ref="J6:L6"/>
  </mergeCells>
  <pageMargins left="0.7" right="0.7" top="0.75" bottom="0.75" header="0.3" footer="0.3"/>
  <pageSetup scale="8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P26"/>
  <sheetViews>
    <sheetView tabSelected="1" workbookViewId="0">
      <selection activeCell="B6" sqref="B6:P6"/>
    </sheetView>
  </sheetViews>
  <sheetFormatPr defaultRowHeight="15"/>
  <cols>
    <col min="1" max="1" width="1.5703125" customWidth="1"/>
    <col min="2" max="2" width="4.5703125" customWidth="1"/>
    <col min="3" max="3" width="19.28515625" customWidth="1"/>
    <col min="4" max="4" width="5.5703125" customWidth="1"/>
    <col min="5" max="5" width="7.5703125" customWidth="1"/>
    <col min="6" max="6" width="7.85546875" customWidth="1"/>
    <col min="7" max="7" width="7" customWidth="1"/>
    <col min="8" max="8" width="7.42578125" customWidth="1"/>
    <col min="9" max="9" width="6.42578125" customWidth="1"/>
    <col min="10" max="10" width="6.5703125" customWidth="1"/>
    <col min="11" max="12" width="8" customWidth="1"/>
    <col min="13" max="13" width="7.5703125" customWidth="1"/>
    <col min="14" max="14" width="8.28515625" customWidth="1"/>
    <col min="15" max="15" width="8.85546875" customWidth="1"/>
    <col min="16" max="16" width="8.42578125" customWidth="1"/>
  </cols>
  <sheetData>
    <row r="1" spans="2:16" ht="15.75" thickBot="1">
      <c r="O1" s="238" t="s">
        <v>111</v>
      </c>
      <c r="P1" s="239"/>
    </row>
    <row r="4" spans="2:16" ht="23.25" customHeight="1">
      <c r="B4" s="264" t="str">
        <f>'3.15.2.3'!B3:P3</f>
        <v>Baseline study for Fisheries Development in Telangana State</v>
      </c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</row>
    <row r="5" spans="2:16" ht="20.25" customHeight="1">
      <c r="B5" s="256" t="str">
        <f>'[2]Ann 3.15'!$D$23</f>
        <v>Departmental tanks (DPT) for Study Districts</v>
      </c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</row>
    <row r="6" spans="2:16" ht="15.75">
      <c r="B6" s="270"/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</row>
    <row r="7" spans="2:16" ht="15.75">
      <c r="B7" s="10"/>
    </row>
    <row r="8" spans="2:16">
      <c r="B8" s="271"/>
      <c r="C8" s="272" t="s">
        <v>0</v>
      </c>
      <c r="D8" s="273" t="s">
        <v>57</v>
      </c>
      <c r="E8" s="273"/>
      <c r="F8" s="273"/>
      <c r="G8" s="273" t="s">
        <v>2</v>
      </c>
      <c r="H8" s="273"/>
      <c r="I8" s="273"/>
      <c r="J8" s="273" t="s">
        <v>58</v>
      </c>
      <c r="K8" s="273"/>
      <c r="L8" s="273"/>
      <c r="M8" s="273" t="s">
        <v>4</v>
      </c>
      <c r="N8" s="273"/>
      <c r="O8" s="273"/>
      <c r="P8" s="265" t="s">
        <v>5</v>
      </c>
    </row>
    <row r="9" spans="2:16">
      <c r="B9" s="271"/>
      <c r="C9" s="272"/>
      <c r="D9" s="179" t="s">
        <v>6</v>
      </c>
      <c r="E9" s="179" t="s">
        <v>70</v>
      </c>
      <c r="F9" s="179" t="s">
        <v>71</v>
      </c>
      <c r="G9" s="179" t="s">
        <v>6</v>
      </c>
      <c r="H9" s="179" t="s">
        <v>70</v>
      </c>
      <c r="I9" s="179" t="s">
        <v>71</v>
      </c>
      <c r="J9" s="179" t="s">
        <v>6</v>
      </c>
      <c r="K9" s="179" t="s">
        <v>70</v>
      </c>
      <c r="L9" s="179" t="s">
        <v>71</v>
      </c>
      <c r="M9" s="179" t="s">
        <v>6</v>
      </c>
      <c r="N9" s="179" t="s">
        <v>70</v>
      </c>
      <c r="O9" s="179" t="s">
        <v>71</v>
      </c>
      <c r="P9" s="265"/>
    </row>
    <row r="10" spans="2:16" ht="18" customHeight="1">
      <c r="B10" s="176">
        <v>1</v>
      </c>
      <c r="C10" s="196" t="s">
        <v>87</v>
      </c>
      <c r="D10" s="177">
        <v>35</v>
      </c>
      <c r="E10" s="177">
        <v>948</v>
      </c>
      <c r="F10" s="177">
        <v>259</v>
      </c>
      <c r="G10" s="177">
        <v>69</v>
      </c>
      <c r="H10" s="177">
        <v>2327</v>
      </c>
      <c r="I10" s="177">
        <v>1145</v>
      </c>
      <c r="J10" s="177">
        <v>4</v>
      </c>
      <c r="K10" s="177">
        <v>259</v>
      </c>
      <c r="L10" s="177">
        <v>194</v>
      </c>
      <c r="M10" s="177">
        <f>D10+G10+J10</f>
        <v>108</v>
      </c>
      <c r="N10" s="177">
        <f>E10+H10+K10</f>
        <v>3534</v>
      </c>
      <c r="O10" s="177">
        <f>F10+I10+L10</f>
        <v>1598</v>
      </c>
      <c r="P10" s="178">
        <f>N10/M10</f>
        <v>32.722222222222221</v>
      </c>
    </row>
    <row r="11" spans="2:16" ht="18" customHeight="1">
      <c r="B11" s="54">
        <v>2</v>
      </c>
      <c r="C11" s="196" t="s">
        <v>88</v>
      </c>
      <c r="D11" s="55">
        <v>60</v>
      </c>
      <c r="E11" s="55">
        <v>1098</v>
      </c>
      <c r="F11" s="55">
        <v>275</v>
      </c>
      <c r="G11" s="55">
        <v>53</v>
      </c>
      <c r="H11" s="55">
        <v>1445</v>
      </c>
      <c r="I11" s="55">
        <v>723</v>
      </c>
      <c r="J11" s="55">
        <v>24</v>
      </c>
      <c r="K11" s="55">
        <v>504</v>
      </c>
      <c r="L11" s="55">
        <v>378</v>
      </c>
      <c r="M11" s="55">
        <f t="shared" ref="M11:M12" si="0">D11+G11+J11</f>
        <v>137</v>
      </c>
      <c r="N11" s="55">
        <f t="shared" ref="N11:N12" si="1">E11+H11+K11</f>
        <v>3047</v>
      </c>
      <c r="O11" s="55">
        <f t="shared" ref="O11:O12" si="2">F11+I11+L11</f>
        <v>1376</v>
      </c>
      <c r="P11" s="56">
        <f t="shared" ref="P11:P12" si="3">N11/M11</f>
        <v>22.240875912408757</v>
      </c>
    </row>
    <row r="12" spans="2:16" ht="18" customHeight="1">
      <c r="B12" s="54">
        <v>3</v>
      </c>
      <c r="C12" s="196" t="s">
        <v>89</v>
      </c>
      <c r="D12" s="55">
        <v>35</v>
      </c>
      <c r="E12" s="55">
        <v>1290</v>
      </c>
      <c r="F12" s="55">
        <v>335</v>
      </c>
      <c r="G12" s="55">
        <v>72</v>
      </c>
      <c r="H12" s="55">
        <v>2795</v>
      </c>
      <c r="I12" s="55">
        <v>1398</v>
      </c>
      <c r="J12" s="55">
        <v>2</v>
      </c>
      <c r="K12" s="55">
        <v>196</v>
      </c>
      <c r="L12" s="55">
        <v>147</v>
      </c>
      <c r="M12" s="55">
        <f t="shared" si="0"/>
        <v>109</v>
      </c>
      <c r="N12" s="55">
        <f t="shared" si="1"/>
        <v>4281</v>
      </c>
      <c r="O12" s="55">
        <f t="shared" si="2"/>
        <v>1880</v>
      </c>
      <c r="P12" s="56">
        <f t="shared" si="3"/>
        <v>39.275229357798167</v>
      </c>
    </row>
    <row r="13" spans="2:16" ht="18" customHeight="1">
      <c r="B13" s="57"/>
      <c r="C13" s="197"/>
      <c r="D13" s="58">
        <f>SUM(D10:D12)</f>
        <v>130</v>
      </c>
      <c r="E13" s="58">
        <f t="shared" ref="E13:O13" si="4">SUM(E10:E12)</f>
        <v>3336</v>
      </c>
      <c r="F13" s="58">
        <f t="shared" si="4"/>
        <v>869</v>
      </c>
      <c r="G13" s="58">
        <f t="shared" si="4"/>
        <v>194</v>
      </c>
      <c r="H13" s="58">
        <f t="shared" si="4"/>
        <v>6567</v>
      </c>
      <c r="I13" s="58">
        <f t="shared" si="4"/>
        <v>3266</v>
      </c>
      <c r="J13" s="58">
        <f t="shared" si="4"/>
        <v>30</v>
      </c>
      <c r="K13" s="58">
        <f t="shared" si="4"/>
        <v>959</v>
      </c>
      <c r="L13" s="58">
        <f t="shared" si="4"/>
        <v>719</v>
      </c>
      <c r="M13" s="58">
        <f t="shared" si="4"/>
        <v>354</v>
      </c>
      <c r="N13" s="58">
        <f t="shared" si="4"/>
        <v>10862</v>
      </c>
      <c r="O13" s="58">
        <f t="shared" si="4"/>
        <v>4854</v>
      </c>
      <c r="P13" s="59">
        <f>AVERAGE(P10:P12)</f>
        <v>31.412775830809718</v>
      </c>
    </row>
    <row r="14" spans="2:16" ht="18" customHeight="1">
      <c r="B14" s="54">
        <v>4</v>
      </c>
      <c r="C14" s="196" t="s">
        <v>90</v>
      </c>
      <c r="D14" s="55">
        <v>1</v>
      </c>
      <c r="E14" s="55">
        <v>23</v>
      </c>
      <c r="F14" s="55">
        <v>6</v>
      </c>
      <c r="G14" s="55">
        <v>305</v>
      </c>
      <c r="H14" s="55">
        <v>19971</v>
      </c>
      <c r="I14" s="55">
        <v>9933</v>
      </c>
      <c r="J14" s="55">
        <v>9</v>
      </c>
      <c r="K14" s="55">
        <v>1858</v>
      </c>
      <c r="L14" s="55">
        <v>1381</v>
      </c>
      <c r="M14" s="55">
        <f>D14+G14+J14</f>
        <v>315</v>
      </c>
      <c r="N14" s="55">
        <f>E14+H14+K14</f>
        <v>21852</v>
      </c>
      <c r="O14" s="55">
        <f>F14+I14+L14</f>
        <v>11320</v>
      </c>
      <c r="P14" s="56">
        <f>N14/M14</f>
        <v>69.371428571428567</v>
      </c>
    </row>
    <row r="15" spans="2:16" ht="18" customHeight="1">
      <c r="B15" s="54">
        <v>5</v>
      </c>
      <c r="C15" s="196" t="s">
        <v>91</v>
      </c>
      <c r="D15" s="55">
        <v>50</v>
      </c>
      <c r="E15" s="55">
        <v>1325</v>
      </c>
      <c r="F15" s="55">
        <v>347</v>
      </c>
      <c r="G15" s="55">
        <v>63</v>
      </c>
      <c r="H15" s="55">
        <v>2529</v>
      </c>
      <c r="I15" s="55">
        <v>998</v>
      </c>
      <c r="J15" s="55">
        <v>2</v>
      </c>
      <c r="K15" s="55">
        <v>130</v>
      </c>
      <c r="L15" s="55">
        <v>15</v>
      </c>
      <c r="M15" s="55">
        <f t="shared" ref="M15:M16" si="5">D15+G15+J15</f>
        <v>115</v>
      </c>
      <c r="N15" s="55">
        <f t="shared" ref="N15:N16" si="6">E15+H15+K15</f>
        <v>3984</v>
      </c>
      <c r="O15" s="55">
        <f t="shared" ref="O15:O16" si="7">F15+I15+L15</f>
        <v>1360</v>
      </c>
      <c r="P15" s="56">
        <f t="shared" ref="P15:P16" si="8">N15/M15</f>
        <v>34.643478260869564</v>
      </c>
    </row>
    <row r="16" spans="2:16" ht="18" customHeight="1">
      <c r="B16" s="54">
        <v>6</v>
      </c>
      <c r="C16" s="196" t="s">
        <v>92</v>
      </c>
      <c r="D16" s="55">
        <v>50</v>
      </c>
      <c r="E16" s="55">
        <v>3004</v>
      </c>
      <c r="F16" s="55">
        <v>758</v>
      </c>
      <c r="G16" s="55">
        <v>68</v>
      </c>
      <c r="H16" s="55">
        <v>4359</v>
      </c>
      <c r="I16" s="55">
        <v>2173</v>
      </c>
      <c r="J16" s="55">
        <v>28</v>
      </c>
      <c r="K16" s="55">
        <v>1280</v>
      </c>
      <c r="L16" s="55">
        <v>876</v>
      </c>
      <c r="M16" s="55">
        <f t="shared" si="5"/>
        <v>146</v>
      </c>
      <c r="N16" s="55">
        <f t="shared" si="6"/>
        <v>8643</v>
      </c>
      <c r="O16" s="55">
        <f t="shared" si="7"/>
        <v>3807</v>
      </c>
      <c r="P16" s="56">
        <f t="shared" si="8"/>
        <v>59.198630136986303</v>
      </c>
    </row>
    <row r="17" spans="2:16" ht="18" customHeight="1">
      <c r="B17" s="57"/>
      <c r="C17" s="197"/>
      <c r="D17" s="58">
        <f>SUM(D14:D16)</f>
        <v>101</v>
      </c>
      <c r="E17" s="58">
        <f t="shared" ref="E17" si="9">SUM(E14:E16)</f>
        <v>4352</v>
      </c>
      <c r="F17" s="58">
        <f t="shared" ref="F17" si="10">SUM(F14:F16)</f>
        <v>1111</v>
      </c>
      <c r="G17" s="58">
        <f t="shared" ref="G17" si="11">SUM(G14:G16)</f>
        <v>436</v>
      </c>
      <c r="H17" s="58">
        <f t="shared" ref="H17" si="12">SUM(H14:H16)</f>
        <v>26859</v>
      </c>
      <c r="I17" s="58">
        <f t="shared" ref="I17" si="13">SUM(I14:I16)</f>
        <v>13104</v>
      </c>
      <c r="J17" s="58">
        <f t="shared" ref="J17" si="14">SUM(J14:J16)</f>
        <v>39</v>
      </c>
      <c r="K17" s="58">
        <f t="shared" ref="K17" si="15">SUM(K14:K16)</f>
        <v>3268</v>
      </c>
      <c r="L17" s="58">
        <f t="shared" ref="L17" si="16">SUM(L14:L16)</f>
        <v>2272</v>
      </c>
      <c r="M17" s="58">
        <f t="shared" ref="M17" si="17">SUM(M14:M16)</f>
        <v>576</v>
      </c>
      <c r="N17" s="58">
        <f t="shared" ref="N17" si="18">SUM(N14:N16)</f>
        <v>34479</v>
      </c>
      <c r="O17" s="58">
        <f t="shared" ref="O17" si="19">SUM(O14:O16)</f>
        <v>16487</v>
      </c>
      <c r="P17" s="59">
        <f>AVERAGE(P14:P16)</f>
        <v>54.404512323094814</v>
      </c>
    </row>
    <row r="18" spans="2:16" ht="18" customHeight="1">
      <c r="B18" s="54">
        <v>7</v>
      </c>
      <c r="C18" s="196" t="s">
        <v>93</v>
      </c>
      <c r="D18" s="55">
        <v>46</v>
      </c>
      <c r="E18" s="55">
        <v>1395</v>
      </c>
      <c r="F18" s="55">
        <v>837</v>
      </c>
      <c r="G18" s="55">
        <v>37</v>
      </c>
      <c r="H18" s="55">
        <v>3009</v>
      </c>
      <c r="I18" s="55">
        <v>1794</v>
      </c>
      <c r="J18" s="55">
        <v>0</v>
      </c>
      <c r="K18" s="55">
        <v>0</v>
      </c>
      <c r="L18" s="55">
        <v>0</v>
      </c>
      <c r="M18" s="55">
        <f>D18+G18+J18</f>
        <v>83</v>
      </c>
      <c r="N18" s="55">
        <f>E18+H18+K18</f>
        <v>4404</v>
      </c>
      <c r="O18" s="55">
        <f>F18+I18+L18</f>
        <v>2631</v>
      </c>
      <c r="P18" s="56">
        <f>N18/M18</f>
        <v>53.060240963855421</v>
      </c>
    </row>
    <row r="19" spans="2:16" ht="18" customHeight="1">
      <c r="B19" s="54">
        <v>8</v>
      </c>
      <c r="C19" s="196" t="s">
        <v>94</v>
      </c>
      <c r="D19" s="55">
        <v>0</v>
      </c>
      <c r="E19" s="55">
        <v>0</v>
      </c>
      <c r="F19" s="55">
        <v>0</v>
      </c>
      <c r="G19" s="55">
        <v>202</v>
      </c>
      <c r="H19" s="55">
        <v>8964</v>
      </c>
      <c r="I19" s="55">
        <v>4482</v>
      </c>
      <c r="J19" s="55">
        <v>8</v>
      </c>
      <c r="K19" s="55">
        <v>1594</v>
      </c>
      <c r="L19" s="55">
        <v>1196</v>
      </c>
      <c r="M19" s="55">
        <f t="shared" ref="M19:M20" si="20">D19+G19+J19</f>
        <v>210</v>
      </c>
      <c r="N19" s="55">
        <f t="shared" ref="N19:N20" si="21">E19+H19+K19</f>
        <v>10558</v>
      </c>
      <c r="O19" s="55">
        <f t="shared" ref="O19:O20" si="22">F19+I19+L19</f>
        <v>5678</v>
      </c>
      <c r="P19" s="56">
        <f t="shared" ref="P19:P20" si="23">N19/M19</f>
        <v>50.276190476190479</v>
      </c>
    </row>
    <row r="20" spans="2:16" ht="18" customHeight="1">
      <c r="B20" s="54">
        <v>9</v>
      </c>
      <c r="C20" s="196" t="s">
        <v>95</v>
      </c>
      <c r="D20" s="55">
        <v>64</v>
      </c>
      <c r="E20" s="55">
        <v>3149</v>
      </c>
      <c r="F20" s="55">
        <v>1579</v>
      </c>
      <c r="G20" s="55">
        <v>79</v>
      </c>
      <c r="H20" s="55">
        <v>5883</v>
      </c>
      <c r="I20" s="55">
        <v>3835</v>
      </c>
      <c r="J20" s="55">
        <v>2</v>
      </c>
      <c r="K20" s="55">
        <v>1055</v>
      </c>
      <c r="L20" s="55">
        <v>640</v>
      </c>
      <c r="M20" s="55">
        <f t="shared" si="20"/>
        <v>145</v>
      </c>
      <c r="N20" s="55">
        <f t="shared" si="21"/>
        <v>10087</v>
      </c>
      <c r="O20" s="55">
        <f t="shared" si="22"/>
        <v>6054</v>
      </c>
      <c r="P20" s="56">
        <f t="shared" si="23"/>
        <v>69.565517241379311</v>
      </c>
    </row>
    <row r="21" spans="2:16" ht="18" customHeight="1">
      <c r="B21" s="57"/>
      <c r="C21" s="198" t="s">
        <v>96</v>
      </c>
      <c r="D21" s="58">
        <f>SUM(D18:D20)</f>
        <v>110</v>
      </c>
      <c r="E21" s="58">
        <f t="shared" ref="E21" si="24">SUM(E18:E20)</f>
        <v>4544</v>
      </c>
      <c r="F21" s="58">
        <f t="shared" ref="F21" si="25">SUM(F18:F20)</f>
        <v>2416</v>
      </c>
      <c r="G21" s="58">
        <f t="shared" ref="G21" si="26">SUM(G18:G20)</f>
        <v>318</v>
      </c>
      <c r="H21" s="58">
        <f t="shared" ref="H21" si="27">SUM(H18:H20)</f>
        <v>17856</v>
      </c>
      <c r="I21" s="58">
        <f t="shared" ref="I21" si="28">SUM(I18:I20)</f>
        <v>10111</v>
      </c>
      <c r="J21" s="58">
        <f t="shared" ref="J21" si="29">SUM(J18:J20)</f>
        <v>10</v>
      </c>
      <c r="K21" s="58">
        <f t="shared" ref="K21" si="30">SUM(K18:K20)</f>
        <v>2649</v>
      </c>
      <c r="L21" s="58">
        <f t="shared" ref="L21" si="31">SUM(L18:L20)</f>
        <v>1836</v>
      </c>
      <c r="M21" s="58">
        <f t="shared" ref="M21" si="32">SUM(M18:M20)</f>
        <v>438</v>
      </c>
      <c r="N21" s="58">
        <f t="shared" ref="N21" si="33">SUM(N18:N20)</f>
        <v>25049</v>
      </c>
      <c r="O21" s="58">
        <f t="shared" ref="O21" si="34">SUM(O18:O20)</f>
        <v>14363</v>
      </c>
      <c r="P21" s="59">
        <f>AVERAGE(P18:P20)</f>
        <v>57.633982893808401</v>
      </c>
    </row>
    <row r="22" spans="2:16">
      <c r="B22" s="180"/>
      <c r="C22" s="181"/>
      <c r="D22" s="175">
        <f>D13+D17+D21</f>
        <v>341</v>
      </c>
      <c r="E22" s="175">
        <f t="shared" ref="E22:O22" si="35">E13+E17+E21</f>
        <v>12232</v>
      </c>
      <c r="F22" s="175">
        <f t="shared" si="35"/>
        <v>4396</v>
      </c>
      <c r="G22" s="175">
        <f t="shared" si="35"/>
        <v>948</v>
      </c>
      <c r="H22" s="175">
        <f t="shared" si="35"/>
        <v>51282</v>
      </c>
      <c r="I22" s="175">
        <f t="shared" si="35"/>
        <v>26481</v>
      </c>
      <c r="J22" s="175">
        <f t="shared" si="35"/>
        <v>79</v>
      </c>
      <c r="K22" s="175">
        <f t="shared" si="35"/>
        <v>6876</v>
      </c>
      <c r="L22" s="175">
        <f t="shared" si="35"/>
        <v>4827</v>
      </c>
      <c r="M22" s="175">
        <f t="shared" si="35"/>
        <v>1368</v>
      </c>
      <c r="N22" s="175">
        <f t="shared" si="35"/>
        <v>70390</v>
      </c>
      <c r="O22" s="175">
        <f t="shared" si="35"/>
        <v>35704</v>
      </c>
      <c r="P22" s="182">
        <f>(P13+P17+P21)/3</f>
        <v>47.817090349237645</v>
      </c>
    </row>
    <row r="23" spans="2:16" ht="24.75" customHeight="1">
      <c r="B23" s="268" t="s">
        <v>74</v>
      </c>
      <c r="C23" s="269"/>
      <c r="D23" s="183">
        <f>'3.15.2.2'!E38</f>
        <v>341</v>
      </c>
      <c r="E23" s="183">
        <f>'3.15.2.2'!F38</f>
        <v>12232</v>
      </c>
      <c r="F23" s="183">
        <f>'3.15.2.2'!G38</f>
        <v>4396</v>
      </c>
      <c r="G23" s="183">
        <f>'3.15.2.2'!H38</f>
        <v>948</v>
      </c>
      <c r="H23" s="183">
        <f>'3.15.2.2'!I38</f>
        <v>51282</v>
      </c>
      <c r="I23" s="183">
        <f>'3.15.2.2'!J38</f>
        <v>26481</v>
      </c>
      <c r="J23" s="183">
        <f>'3.15.2.2'!K38</f>
        <v>79</v>
      </c>
      <c r="K23" s="183">
        <f>'3.15.2.2'!L38</f>
        <v>6876</v>
      </c>
      <c r="L23" s="183">
        <f>'3.15.2.2'!M38</f>
        <v>4827</v>
      </c>
      <c r="M23" s="184" t="s">
        <v>43</v>
      </c>
      <c r="N23" s="184" t="s">
        <v>44</v>
      </c>
      <c r="O23" s="184" t="s">
        <v>45</v>
      </c>
      <c r="P23" s="185"/>
    </row>
    <row r="24" spans="2:16">
      <c r="B24" s="186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4" t="s">
        <v>66</v>
      </c>
      <c r="N24" s="184" t="s">
        <v>67</v>
      </c>
      <c r="O24" s="184" t="s">
        <v>68</v>
      </c>
      <c r="P24" s="185">
        <v>56</v>
      </c>
    </row>
    <row r="25" spans="2:16" ht="24.75" customHeight="1">
      <c r="B25" s="266" t="s">
        <v>73</v>
      </c>
      <c r="C25" s="267"/>
      <c r="D25" s="188">
        <f>D22/D23</f>
        <v>1</v>
      </c>
      <c r="E25" s="188">
        <f t="shared" ref="E25:L25" si="36">E22/E23</f>
        <v>1</v>
      </c>
      <c r="F25" s="188">
        <f t="shared" si="36"/>
        <v>1</v>
      </c>
      <c r="G25" s="188">
        <f t="shared" si="36"/>
        <v>1</v>
      </c>
      <c r="H25" s="188">
        <f t="shared" si="36"/>
        <v>1</v>
      </c>
      <c r="I25" s="188">
        <f t="shared" si="36"/>
        <v>1</v>
      </c>
      <c r="J25" s="188">
        <f t="shared" si="36"/>
        <v>1</v>
      </c>
      <c r="K25" s="188">
        <f t="shared" si="36"/>
        <v>1</v>
      </c>
      <c r="L25" s="188">
        <f t="shared" si="36"/>
        <v>1</v>
      </c>
      <c r="M25" s="7"/>
      <c r="N25" s="7"/>
      <c r="O25" s="7"/>
      <c r="P25" s="189"/>
    </row>
    <row r="26" spans="2:16">
      <c r="B26" s="190" t="s">
        <v>69</v>
      </c>
      <c r="C26" s="190"/>
      <c r="D26" s="7"/>
      <c r="E26" s="11">
        <v>0.23</v>
      </c>
      <c r="F26" s="11">
        <v>0.19</v>
      </c>
      <c r="G26" s="11">
        <v>0.38</v>
      </c>
      <c r="H26" s="11">
        <v>0.36</v>
      </c>
      <c r="I26" s="11">
        <v>0.37</v>
      </c>
      <c r="J26" s="11">
        <v>0.32</v>
      </c>
      <c r="K26" s="11">
        <v>0.34</v>
      </c>
      <c r="L26" s="11">
        <v>0.33</v>
      </c>
      <c r="M26" s="11">
        <v>0.35</v>
      </c>
      <c r="N26" s="11">
        <v>0.35</v>
      </c>
      <c r="O26" s="11">
        <v>0.33</v>
      </c>
      <c r="P26" s="7"/>
    </row>
  </sheetData>
  <mergeCells count="13">
    <mergeCell ref="B4:P4"/>
    <mergeCell ref="B5:P5"/>
    <mergeCell ref="O1:P1"/>
    <mergeCell ref="P8:P9"/>
    <mergeCell ref="B25:C25"/>
    <mergeCell ref="B23:C23"/>
    <mergeCell ref="B6:P6"/>
    <mergeCell ref="B8:B9"/>
    <mergeCell ref="C8:C9"/>
    <mergeCell ref="D8:F8"/>
    <mergeCell ref="G8:I8"/>
    <mergeCell ref="J8:L8"/>
    <mergeCell ref="M8:O8"/>
  </mergeCells>
  <pageMargins left="0.59055118110236227" right="0.59055118110236227" top="0.74803149606299213" bottom="0.74803149606299213" header="0.31496062992125984" footer="0.31496062992125984"/>
  <pageSetup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40"/>
  <sheetViews>
    <sheetView workbookViewId="0">
      <selection activeCell="N8" sqref="N8"/>
    </sheetView>
  </sheetViews>
  <sheetFormatPr defaultRowHeight="15"/>
  <cols>
    <col min="1" max="1" width="5.85546875" style="35" customWidth="1"/>
    <col min="2" max="2" width="22.5703125" customWidth="1"/>
    <col min="4" max="5" width="10.42578125" customWidth="1"/>
    <col min="9" max="9" width="7.85546875" customWidth="1"/>
    <col min="10" max="10" width="9" customWidth="1"/>
    <col min="11" max="11" width="9.28515625" customWidth="1"/>
    <col min="12" max="12" width="8.42578125" customWidth="1"/>
  </cols>
  <sheetData>
    <row r="1" spans="1:15" ht="15.75" thickBot="1"/>
    <row r="2" spans="1:15" ht="15.75" thickBot="1">
      <c r="A2"/>
      <c r="F2" s="9"/>
      <c r="I2" s="9"/>
      <c r="K2" s="238" t="s">
        <v>110</v>
      </c>
      <c r="L2" s="239"/>
      <c r="M2" s="9"/>
      <c r="O2" s="102"/>
    </row>
    <row r="3" spans="1:15">
      <c r="A3"/>
      <c r="F3" s="9"/>
      <c r="I3" s="9"/>
      <c r="K3" s="9"/>
      <c r="M3" s="9"/>
      <c r="N3" s="9"/>
      <c r="O3" s="9"/>
    </row>
    <row r="4" spans="1:15" ht="24" customHeight="1">
      <c r="A4" s="264" t="str">
        <f>'3.15.2.4'!B4</f>
        <v>Baseline study for Fisheries Development in Telangana State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174"/>
      <c r="N4" s="174"/>
      <c r="O4" s="174"/>
    </row>
    <row r="5" spans="1:15" ht="15.75">
      <c r="A5" s="274" t="str">
        <f>'[2]Ann 3.15'!$D$24</f>
        <v>Grampanchayath (GPT) for All Districts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</row>
    <row r="7" spans="1:15">
      <c r="A7" s="276"/>
      <c r="B7" s="277" t="s">
        <v>0</v>
      </c>
      <c r="C7" s="277" t="s">
        <v>57</v>
      </c>
      <c r="D7" s="277"/>
      <c r="E7" s="277"/>
      <c r="F7" s="277" t="s">
        <v>2</v>
      </c>
      <c r="G7" s="277"/>
      <c r="H7" s="277"/>
      <c r="I7" s="277" t="s">
        <v>4</v>
      </c>
      <c r="J7" s="277"/>
      <c r="K7" s="277"/>
      <c r="L7" s="275" t="s">
        <v>5</v>
      </c>
    </row>
    <row r="8" spans="1:15">
      <c r="A8" s="276"/>
      <c r="B8" s="277"/>
      <c r="C8" s="191" t="s">
        <v>6</v>
      </c>
      <c r="D8" s="191" t="s">
        <v>7</v>
      </c>
      <c r="E8" s="191" t="s">
        <v>8</v>
      </c>
      <c r="F8" s="191" t="s">
        <v>6</v>
      </c>
      <c r="G8" s="191" t="s">
        <v>7</v>
      </c>
      <c r="H8" s="191" t="s">
        <v>8</v>
      </c>
      <c r="I8" s="191" t="s">
        <v>6</v>
      </c>
      <c r="J8" s="191" t="s">
        <v>7</v>
      </c>
      <c r="K8" s="191" t="s">
        <v>8</v>
      </c>
      <c r="L8" s="275"/>
    </row>
    <row r="9" spans="1:15" ht="14.1" customHeight="1">
      <c r="A9" s="60">
        <v>1</v>
      </c>
      <c r="B9" s="61" t="s">
        <v>9</v>
      </c>
      <c r="C9" s="62">
        <f>'3.15.2.1'!E9</f>
        <v>81</v>
      </c>
      <c r="D9" s="62">
        <f>'3.15.2.1'!F9</f>
        <v>1274</v>
      </c>
      <c r="E9" s="62">
        <f>'3.15.2.1'!G9</f>
        <v>637</v>
      </c>
      <c r="F9" s="62">
        <f>'3.15.2.1'!H9</f>
        <v>0</v>
      </c>
      <c r="G9" s="62">
        <f>'3.15.2.1'!I9</f>
        <v>0</v>
      </c>
      <c r="H9" s="62">
        <f>'3.15.2.1'!J9</f>
        <v>0</v>
      </c>
      <c r="I9" s="62">
        <f t="shared" ref="I9:K12" si="0">C9+F9</f>
        <v>81</v>
      </c>
      <c r="J9" s="62">
        <f t="shared" si="0"/>
        <v>1274</v>
      </c>
      <c r="K9" s="62">
        <f t="shared" si="0"/>
        <v>637</v>
      </c>
      <c r="L9" s="63">
        <f>J9/I9</f>
        <v>15.728395061728396</v>
      </c>
      <c r="M9" s="6"/>
    </row>
    <row r="10" spans="1:15" ht="14.1" customHeight="1">
      <c r="A10" s="60">
        <v>2</v>
      </c>
      <c r="B10" s="61" t="s">
        <v>12</v>
      </c>
      <c r="C10" s="62">
        <f>'3.15.2.2'!E29</f>
        <v>387</v>
      </c>
      <c r="D10" s="62">
        <f>'3.15.2.2'!F29</f>
        <v>2593</v>
      </c>
      <c r="E10" s="62">
        <f>'3.15.2.2'!G29</f>
        <v>648</v>
      </c>
      <c r="F10" s="62">
        <f>'3.15.2.2'!H29</f>
        <v>95</v>
      </c>
      <c r="G10" s="62">
        <f>'3.15.2.2'!I29</f>
        <v>2404</v>
      </c>
      <c r="H10" s="62">
        <f>'3.15.2.2'!J29</f>
        <v>1202</v>
      </c>
      <c r="I10" s="62">
        <f t="shared" si="0"/>
        <v>482</v>
      </c>
      <c r="J10" s="62">
        <f t="shared" si="0"/>
        <v>4997</v>
      </c>
      <c r="K10" s="62">
        <f t="shared" si="0"/>
        <v>1850</v>
      </c>
      <c r="L10" s="63">
        <f t="shared" ref="L10:L12" si="1">J10/I10</f>
        <v>10.367219917012449</v>
      </c>
      <c r="M10" s="6"/>
    </row>
    <row r="11" spans="1:15" ht="14.1" customHeight="1">
      <c r="A11" s="64">
        <v>3</v>
      </c>
      <c r="B11" s="61" t="s">
        <v>13</v>
      </c>
      <c r="C11" s="62">
        <f>'3.15.2.1'!E15</f>
        <v>0</v>
      </c>
      <c r="D11" s="62">
        <f>'3.15.2.1'!F15</f>
        <v>0</v>
      </c>
      <c r="E11" s="62">
        <f>'3.15.2.1'!G15</f>
        <v>0</v>
      </c>
      <c r="F11" s="62">
        <f>'3.15.2.1'!H15</f>
        <v>0</v>
      </c>
      <c r="G11" s="62">
        <f>'3.15.2.1'!I15</f>
        <v>0</v>
      </c>
      <c r="H11" s="62">
        <f>'3.15.2.1'!J15</f>
        <v>0</v>
      </c>
      <c r="I11" s="62">
        <f t="shared" si="0"/>
        <v>0</v>
      </c>
      <c r="J11" s="62">
        <f t="shared" si="0"/>
        <v>0</v>
      </c>
      <c r="K11" s="62">
        <f t="shared" si="0"/>
        <v>0</v>
      </c>
      <c r="L11" s="63">
        <v>0</v>
      </c>
      <c r="M11" s="6"/>
    </row>
    <row r="12" spans="1:15" ht="14.1" customHeight="1">
      <c r="A12" s="65">
        <v>4</v>
      </c>
      <c r="B12" s="61" t="s">
        <v>14</v>
      </c>
      <c r="C12" s="62">
        <f>'3.15.2.1'!E18</f>
        <v>331</v>
      </c>
      <c r="D12" s="62">
        <f>'3.15.2.1'!F18</f>
        <v>2080</v>
      </c>
      <c r="E12" s="62">
        <f>'3.15.2.1'!G18</f>
        <v>1040</v>
      </c>
      <c r="F12" s="62">
        <f>'3.15.2.1'!H18</f>
        <v>0</v>
      </c>
      <c r="G12" s="62">
        <f>'3.15.2.1'!I18</f>
        <v>0</v>
      </c>
      <c r="H12" s="62">
        <f>'3.15.2.1'!J18</f>
        <v>0</v>
      </c>
      <c r="I12" s="62">
        <f t="shared" si="0"/>
        <v>331</v>
      </c>
      <c r="J12" s="62">
        <f t="shared" si="0"/>
        <v>2080</v>
      </c>
      <c r="K12" s="62">
        <f t="shared" si="0"/>
        <v>1040</v>
      </c>
      <c r="L12" s="63">
        <f t="shared" si="1"/>
        <v>6.2839879154078551</v>
      </c>
      <c r="M12" s="6"/>
    </row>
    <row r="13" spans="1:15" ht="14.1" customHeight="1">
      <c r="A13" s="60">
        <v>5</v>
      </c>
      <c r="B13" s="61" t="s">
        <v>15</v>
      </c>
      <c r="C13" s="62">
        <f>'3.15.2.1'!E21</f>
        <v>274</v>
      </c>
      <c r="D13" s="62">
        <f>'3.15.2.1'!F21</f>
        <v>1697</v>
      </c>
      <c r="E13" s="62">
        <f>'3.15.2.1'!G21</f>
        <v>424</v>
      </c>
      <c r="F13" s="62"/>
      <c r="G13" s="62"/>
      <c r="H13" s="62"/>
      <c r="I13" s="62">
        <f t="shared" ref="I13:I28" si="2">C13+F13</f>
        <v>274</v>
      </c>
      <c r="J13" s="62">
        <f t="shared" ref="J13:J28" si="3">D13+G13</f>
        <v>1697</v>
      </c>
      <c r="K13" s="62">
        <f t="shared" ref="K13:K28" si="4">E13+H13</f>
        <v>424</v>
      </c>
      <c r="L13" s="63">
        <f t="shared" ref="L13:L39" si="5">J13/I13</f>
        <v>6.1934306569343063</v>
      </c>
      <c r="M13" s="6"/>
    </row>
    <row r="14" spans="1:15" ht="14.1" customHeight="1">
      <c r="A14" s="60">
        <v>6</v>
      </c>
      <c r="B14" s="61" t="s">
        <v>16</v>
      </c>
      <c r="C14" s="62">
        <f>'3.15.2.1'!E24</f>
        <v>552</v>
      </c>
      <c r="D14" s="62">
        <f>'3.15.2.1'!F24</f>
        <v>6833</v>
      </c>
      <c r="E14" s="62">
        <f>'3.15.2.1'!G24</f>
        <v>3416</v>
      </c>
      <c r="F14" s="62">
        <f>'3.15.2.1'!H24</f>
        <v>0</v>
      </c>
      <c r="G14" s="62">
        <f>'3.15.2.1'!I24</f>
        <v>0</v>
      </c>
      <c r="H14" s="62">
        <f>'3.15.2.1'!J24</f>
        <v>0</v>
      </c>
      <c r="I14" s="62">
        <f t="shared" si="2"/>
        <v>552</v>
      </c>
      <c r="J14" s="62">
        <f t="shared" si="3"/>
        <v>6833</v>
      </c>
      <c r="K14" s="62">
        <f t="shared" si="4"/>
        <v>3416</v>
      </c>
      <c r="L14" s="63">
        <f t="shared" si="5"/>
        <v>12.378623188405797</v>
      </c>
      <c r="M14" s="6"/>
    </row>
    <row r="15" spans="1:15" ht="14.1" customHeight="1">
      <c r="A15" s="60">
        <v>7</v>
      </c>
      <c r="B15" s="61" t="s">
        <v>61</v>
      </c>
      <c r="C15" s="62">
        <f>'3.15.2.1'!E27</f>
        <v>526</v>
      </c>
      <c r="D15" s="62">
        <f>'3.15.2.1'!F27</f>
        <v>6271</v>
      </c>
      <c r="E15" s="62">
        <f>'3.15.2.1'!G27</f>
        <v>3136</v>
      </c>
      <c r="F15" s="62">
        <f>'3.15.2.1'!H27</f>
        <v>0</v>
      </c>
      <c r="G15" s="62">
        <f>'3.15.2.1'!I27</f>
        <v>0</v>
      </c>
      <c r="H15" s="62">
        <f>'3.15.2.1'!J27</f>
        <v>0</v>
      </c>
      <c r="I15" s="62">
        <f t="shared" si="2"/>
        <v>526</v>
      </c>
      <c r="J15" s="62">
        <f t="shared" si="3"/>
        <v>6271</v>
      </c>
      <c r="K15" s="62">
        <f t="shared" si="4"/>
        <v>3136</v>
      </c>
      <c r="L15" s="63">
        <f t="shared" si="5"/>
        <v>11.922053231939163</v>
      </c>
      <c r="M15" s="6"/>
    </row>
    <row r="16" spans="1:15" ht="14.1" customHeight="1">
      <c r="A16" s="60">
        <v>8</v>
      </c>
      <c r="B16" s="61" t="s">
        <v>76</v>
      </c>
      <c r="C16" s="62">
        <f>'3.15.2.2'!E11</f>
        <v>254</v>
      </c>
      <c r="D16" s="62">
        <f>'3.15.2.2'!F11</f>
        <v>3656</v>
      </c>
      <c r="E16" s="62">
        <f>'3.15.2.2'!G11</f>
        <v>936</v>
      </c>
      <c r="F16" s="62"/>
      <c r="G16" s="62"/>
      <c r="H16" s="62"/>
      <c r="I16" s="62">
        <f t="shared" si="2"/>
        <v>254</v>
      </c>
      <c r="J16" s="62">
        <f t="shared" si="3"/>
        <v>3656</v>
      </c>
      <c r="K16" s="62">
        <f t="shared" si="4"/>
        <v>936</v>
      </c>
      <c r="L16" s="63">
        <f t="shared" si="5"/>
        <v>14.393700787401574</v>
      </c>
      <c r="M16" s="6"/>
    </row>
    <row r="17" spans="1:13" ht="14.1" customHeight="1">
      <c r="A17" s="60">
        <v>9</v>
      </c>
      <c r="B17" s="61" t="s">
        <v>19</v>
      </c>
      <c r="C17" s="62">
        <f>'3.15.2.2'!E14</f>
        <v>279</v>
      </c>
      <c r="D17" s="62">
        <f>'3.15.2.2'!F14</f>
        <v>2567</v>
      </c>
      <c r="E17" s="62">
        <f>'3.15.2.2'!G14</f>
        <v>1925</v>
      </c>
      <c r="F17" s="62"/>
      <c r="G17" s="62"/>
      <c r="H17" s="62"/>
      <c r="I17" s="62">
        <f t="shared" si="2"/>
        <v>279</v>
      </c>
      <c r="J17" s="62">
        <f t="shared" si="3"/>
        <v>2567</v>
      </c>
      <c r="K17" s="62">
        <f t="shared" si="4"/>
        <v>1925</v>
      </c>
      <c r="L17" s="63">
        <f t="shared" si="5"/>
        <v>9.2007168458781354</v>
      </c>
      <c r="M17" s="6"/>
    </row>
    <row r="18" spans="1:13" ht="14.1" customHeight="1">
      <c r="A18" s="60">
        <v>10</v>
      </c>
      <c r="B18" s="61" t="s">
        <v>77</v>
      </c>
      <c r="C18" s="62">
        <f>'3.15.2.1'!E36</f>
        <v>968</v>
      </c>
      <c r="D18" s="62">
        <f>'3.15.2.1'!F36</f>
        <v>10546</v>
      </c>
      <c r="E18" s="62">
        <f>'3.15.2.1'!G36</f>
        <v>5273</v>
      </c>
      <c r="F18" s="62"/>
      <c r="G18" s="62"/>
      <c r="H18" s="62"/>
      <c r="I18" s="62">
        <f t="shared" si="2"/>
        <v>968</v>
      </c>
      <c r="J18" s="62">
        <f t="shared" si="3"/>
        <v>10546</v>
      </c>
      <c r="K18" s="62">
        <f t="shared" si="4"/>
        <v>5273</v>
      </c>
      <c r="L18" s="63">
        <f t="shared" si="5"/>
        <v>10.894628099173554</v>
      </c>
      <c r="M18" s="6"/>
    </row>
    <row r="19" spans="1:13" s="36" customFormat="1" ht="14.1" customHeight="1">
      <c r="A19" s="66">
        <v>11</v>
      </c>
      <c r="B19" s="67" t="s">
        <v>21</v>
      </c>
      <c r="C19" s="68">
        <f>'3.15.2.1'!E39</f>
        <v>427</v>
      </c>
      <c r="D19" s="68">
        <f>'3.15.2.1'!F39</f>
        <v>1319</v>
      </c>
      <c r="E19" s="68">
        <f>'3.15.2.1'!G39</f>
        <v>660</v>
      </c>
      <c r="F19" s="68">
        <f>'3.15.2.1'!H39</f>
        <v>43</v>
      </c>
      <c r="G19" s="68">
        <f>'3.15.2.1'!I39</f>
        <v>1865</v>
      </c>
      <c r="H19" s="68">
        <f>'3.15.2.1'!J39</f>
        <v>933</v>
      </c>
      <c r="I19" s="68">
        <f t="shared" si="2"/>
        <v>470</v>
      </c>
      <c r="J19" s="68">
        <f t="shared" si="3"/>
        <v>3184</v>
      </c>
      <c r="K19" s="68">
        <f t="shared" si="4"/>
        <v>1593</v>
      </c>
      <c r="L19" s="74">
        <f t="shared" si="5"/>
        <v>6.774468085106383</v>
      </c>
      <c r="M19" s="37"/>
    </row>
    <row r="20" spans="1:13" ht="14.1" customHeight="1">
      <c r="A20" s="60">
        <v>12</v>
      </c>
      <c r="B20" s="61" t="s">
        <v>22</v>
      </c>
      <c r="C20" s="62">
        <f>'3.15.2.2'!E32</f>
        <v>784</v>
      </c>
      <c r="D20" s="62">
        <f>'3.15.2.2'!F32</f>
        <v>16336</v>
      </c>
      <c r="E20" s="62">
        <f>'3.15.2.2'!G32</f>
        <v>8168</v>
      </c>
      <c r="F20" s="62"/>
      <c r="G20" s="62"/>
      <c r="H20" s="62"/>
      <c r="I20" s="62">
        <f t="shared" si="2"/>
        <v>784</v>
      </c>
      <c r="J20" s="62">
        <f t="shared" si="3"/>
        <v>16336</v>
      </c>
      <c r="K20" s="62">
        <f t="shared" si="4"/>
        <v>8168</v>
      </c>
      <c r="L20" s="63">
        <f t="shared" si="5"/>
        <v>20.836734693877553</v>
      </c>
      <c r="M20" s="6"/>
    </row>
    <row r="21" spans="1:13" ht="14.1" customHeight="1">
      <c r="A21" s="60">
        <v>13</v>
      </c>
      <c r="B21" s="61" t="s">
        <v>78</v>
      </c>
      <c r="C21" s="62">
        <f>'3.15.2.1'!E52</f>
        <v>418</v>
      </c>
      <c r="D21" s="62">
        <f>'3.15.2.1'!F52</f>
        <v>2508</v>
      </c>
      <c r="E21" s="62">
        <f>'3.15.2.1'!G52</f>
        <v>1255</v>
      </c>
      <c r="F21" s="62">
        <f>'3.15.2.1'!H52</f>
        <v>0</v>
      </c>
      <c r="G21" s="62">
        <f>'3.15.2.1'!I52</f>
        <v>0</v>
      </c>
      <c r="H21" s="62">
        <f>'3.15.2.1'!J52</f>
        <v>0</v>
      </c>
      <c r="I21" s="62">
        <f t="shared" si="2"/>
        <v>418</v>
      </c>
      <c r="J21" s="62">
        <f t="shared" si="3"/>
        <v>2508</v>
      </c>
      <c r="K21" s="62">
        <f t="shared" si="4"/>
        <v>1255</v>
      </c>
      <c r="L21" s="63">
        <f t="shared" si="5"/>
        <v>6</v>
      </c>
      <c r="M21" s="6"/>
    </row>
    <row r="22" spans="1:13" ht="14.1" customHeight="1">
      <c r="A22" s="60">
        <v>14</v>
      </c>
      <c r="B22" s="61" t="s">
        <v>24</v>
      </c>
      <c r="C22" s="62">
        <f>'3.15.2.2'!E17</f>
        <v>161</v>
      </c>
      <c r="D22" s="62">
        <f>'3.15.2.2'!F17</f>
        <v>2438</v>
      </c>
      <c r="E22" s="62">
        <f>'3.15.2.2'!G17</f>
        <v>639</v>
      </c>
      <c r="F22" s="62"/>
      <c r="G22" s="62"/>
      <c r="H22" s="62"/>
      <c r="I22" s="62">
        <f t="shared" si="2"/>
        <v>161</v>
      </c>
      <c r="J22" s="62">
        <f t="shared" si="3"/>
        <v>2438</v>
      </c>
      <c r="K22" s="62">
        <f t="shared" si="4"/>
        <v>639</v>
      </c>
      <c r="L22" s="63">
        <f t="shared" si="5"/>
        <v>15.142857142857142</v>
      </c>
      <c r="M22" s="6"/>
    </row>
    <row r="23" spans="1:13" ht="14.1" customHeight="1">
      <c r="A23" s="60">
        <v>15</v>
      </c>
      <c r="B23" s="61" t="s">
        <v>79</v>
      </c>
      <c r="C23" s="62">
        <f>'3.15.2.2'!E20</f>
        <v>2160</v>
      </c>
      <c r="D23" s="62">
        <f>'3.15.2.2'!F20</f>
        <v>9464</v>
      </c>
      <c r="E23" s="62">
        <f>'3.15.2.2'!G20</f>
        <v>2366</v>
      </c>
      <c r="F23" s="62"/>
      <c r="G23" s="62"/>
      <c r="H23" s="62"/>
      <c r="I23" s="62">
        <f t="shared" si="2"/>
        <v>2160</v>
      </c>
      <c r="J23" s="62">
        <f t="shared" si="3"/>
        <v>9464</v>
      </c>
      <c r="K23" s="62">
        <f t="shared" si="4"/>
        <v>2366</v>
      </c>
      <c r="L23" s="63">
        <f t="shared" si="5"/>
        <v>4.3814814814814813</v>
      </c>
      <c r="M23" s="6"/>
    </row>
    <row r="24" spans="1:13" ht="14.1" customHeight="1">
      <c r="A24" s="60">
        <v>16</v>
      </c>
      <c r="B24" s="61" t="s">
        <v>26</v>
      </c>
      <c r="C24" s="62">
        <f>'3.15.2.1'!E61</f>
        <v>296</v>
      </c>
      <c r="D24" s="62">
        <f>'3.15.2.1'!F61</f>
        <v>4400</v>
      </c>
      <c r="E24" s="62">
        <f>'3.15.2.1'!G61</f>
        <v>1047</v>
      </c>
      <c r="F24" s="62">
        <f>'3.15.2.1'!H61</f>
        <v>0</v>
      </c>
      <c r="G24" s="62">
        <f>'3.15.2.1'!I61</f>
        <v>0</v>
      </c>
      <c r="H24" s="62">
        <f>'3.15.2.1'!J61</f>
        <v>0</v>
      </c>
      <c r="I24" s="62">
        <f t="shared" si="2"/>
        <v>296</v>
      </c>
      <c r="J24" s="62">
        <f t="shared" si="3"/>
        <v>4400</v>
      </c>
      <c r="K24" s="62">
        <f t="shared" si="4"/>
        <v>1047</v>
      </c>
      <c r="L24" s="63">
        <f t="shared" si="5"/>
        <v>14.864864864864865</v>
      </c>
      <c r="M24" s="6"/>
    </row>
    <row r="25" spans="1:13" ht="14.1" customHeight="1">
      <c r="A25" s="60">
        <v>17</v>
      </c>
      <c r="B25" s="61" t="s">
        <v>27</v>
      </c>
      <c r="C25" s="62">
        <f>'3.15.2.1'!E64</f>
        <v>102</v>
      </c>
      <c r="D25" s="62">
        <f>'3.15.2.1'!F64</f>
        <v>9290</v>
      </c>
      <c r="E25" s="62">
        <f>'3.15.2.1'!G64</f>
        <v>4645</v>
      </c>
      <c r="F25" s="62">
        <f>'3.15.2.1'!H64</f>
        <v>0</v>
      </c>
      <c r="G25" s="62">
        <f>'3.15.2.1'!I64</f>
        <v>0</v>
      </c>
      <c r="H25" s="62">
        <f>'3.15.2.1'!J64</f>
        <v>0</v>
      </c>
      <c r="I25" s="62">
        <f t="shared" si="2"/>
        <v>102</v>
      </c>
      <c r="J25" s="62">
        <f t="shared" si="3"/>
        <v>9290</v>
      </c>
      <c r="K25" s="62">
        <f t="shared" si="4"/>
        <v>4645</v>
      </c>
      <c r="L25" s="63">
        <f t="shared" si="5"/>
        <v>91.078431372549019</v>
      </c>
      <c r="M25" s="6"/>
    </row>
    <row r="26" spans="1:13" ht="14.1" customHeight="1">
      <c r="A26" s="60">
        <v>18</v>
      </c>
      <c r="B26" s="61" t="s">
        <v>28</v>
      </c>
      <c r="C26" s="62">
        <f>'3.15.2.1'!E67</f>
        <v>1952</v>
      </c>
      <c r="D26" s="62">
        <f>'3.15.2.1'!F67</f>
        <v>5330</v>
      </c>
      <c r="E26" s="62">
        <f>'3.15.2.1'!G67</f>
        <v>2665</v>
      </c>
      <c r="F26" s="62">
        <f>'3.15.2.1'!H67</f>
        <v>0</v>
      </c>
      <c r="G26" s="62">
        <f>'3.15.2.1'!I67</f>
        <v>0</v>
      </c>
      <c r="H26" s="62">
        <f>'3.15.2.1'!J67</f>
        <v>0</v>
      </c>
      <c r="I26" s="62">
        <f t="shared" si="2"/>
        <v>1952</v>
      </c>
      <c r="J26" s="62">
        <f t="shared" si="3"/>
        <v>5330</v>
      </c>
      <c r="K26" s="62">
        <f t="shared" si="4"/>
        <v>2665</v>
      </c>
      <c r="L26" s="63">
        <f t="shared" si="5"/>
        <v>2.730532786885246</v>
      </c>
      <c r="M26" s="6"/>
    </row>
    <row r="27" spans="1:13" ht="14.1" customHeight="1">
      <c r="A27" s="60">
        <v>19</v>
      </c>
      <c r="B27" s="61" t="s">
        <v>30</v>
      </c>
      <c r="C27" s="62">
        <f>'3.15.2.1'!E73</f>
        <v>435</v>
      </c>
      <c r="D27" s="62">
        <f>'3.15.2.1'!F73</f>
        <v>12223</v>
      </c>
      <c r="E27" s="62">
        <f>'3.15.2.1'!G73</f>
        <v>6112</v>
      </c>
      <c r="F27" s="62">
        <f>'3.15.2.1'!H73</f>
        <v>0</v>
      </c>
      <c r="G27" s="62">
        <f>'3.15.2.1'!I73</f>
        <v>0</v>
      </c>
      <c r="H27" s="62">
        <f>'3.15.2.1'!J73</f>
        <v>0</v>
      </c>
      <c r="I27" s="62">
        <f t="shared" si="2"/>
        <v>435</v>
      </c>
      <c r="J27" s="62">
        <f t="shared" si="3"/>
        <v>12223</v>
      </c>
      <c r="K27" s="62">
        <f t="shared" si="4"/>
        <v>6112</v>
      </c>
      <c r="L27" s="63">
        <f t="shared" si="5"/>
        <v>28.098850574712642</v>
      </c>
      <c r="M27" s="6"/>
    </row>
    <row r="28" spans="1:13" ht="14.1" customHeight="1">
      <c r="A28" s="69">
        <v>20</v>
      </c>
      <c r="B28" s="61" t="s">
        <v>29</v>
      </c>
      <c r="C28" s="62">
        <f>'3.15.2.1'!E70</f>
        <v>421</v>
      </c>
      <c r="D28" s="62">
        <f>'3.15.2.1'!F70</f>
        <v>9942</v>
      </c>
      <c r="E28" s="62">
        <f>'3.15.2.1'!G70</f>
        <v>4971</v>
      </c>
      <c r="F28" s="62">
        <f>'3.15.2.1'!H70</f>
        <v>0</v>
      </c>
      <c r="G28" s="62">
        <f>'3.15.2.1'!I70</f>
        <v>0</v>
      </c>
      <c r="H28" s="62">
        <f>'3.15.2.1'!J70</f>
        <v>0</v>
      </c>
      <c r="I28" s="62">
        <f t="shared" si="2"/>
        <v>421</v>
      </c>
      <c r="J28" s="62">
        <f t="shared" si="3"/>
        <v>9942</v>
      </c>
      <c r="K28" s="62">
        <f t="shared" si="4"/>
        <v>4971</v>
      </c>
      <c r="L28" s="63">
        <f t="shared" si="5"/>
        <v>23.61520190023753</v>
      </c>
      <c r="M28" s="6"/>
    </row>
    <row r="29" spans="1:13" ht="14.1" customHeight="1">
      <c r="A29" s="69">
        <v>21</v>
      </c>
      <c r="B29" s="61" t="s">
        <v>31</v>
      </c>
      <c r="C29" s="62">
        <f>'3.15.2.1'!E76</f>
        <v>438</v>
      </c>
      <c r="D29" s="62">
        <f>'3.15.2.1'!F76</f>
        <v>2680</v>
      </c>
      <c r="E29" s="62">
        <f>'3.15.2.1'!G76</f>
        <v>1340</v>
      </c>
      <c r="F29" s="62"/>
      <c r="G29" s="62"/>
      <c r="H29" s="62"/>
      <c r="I29" s="62">
        <f t="shared" ref="I29" si="6">C29+F29</f>
        <v>438</v>
      </c>
      <c r="J29" s="62">
        <f t="shared" ref="J29" si="7">D29+G29</f>
        <v>2680</v>
      </c>
      <c r="K29" s="62">
        <f t="shared" ref="K29" si="8">E29+H29</f>
        <v>1340</v>
      </c>
      <c r="L29" s="63">
        <f t="shared" ref="L29" si="9">J29/I29</f>
        <v>6.1187214611872145</v>
      </c>
      <c r="M29" s="6"/>
    </row>
    <row r="30" spans="1:13" ht="14.1" customHeight="1">
      <c r="A30" s="60">
        <v>22</v>
      </c>
      <c r="B30" s="61" t="s">
        <v>33</v>
      </c>
      <c r="C30" s="62">
        <f>'3.15.2.1'!E82</f>
        <v>111</v>
      </c>
      <c r="D30" s="62">
        <f>'3.15.2.1'!F82</f>
        <v>1788</v>
      </c>
      <c r="E30" s="62">
        <f>'3.15.2.1'!G82</f>
        <v>894</v>
      </c>
      <c r="F30" s="62"/>
      <c r="G30" s="62"/>
      <c r="H30" s="62"/>
      <c r="I30" s="62">
        <f t="shared" ref="I30:K33" si="10">C30+F30</f>
        <v>111</v>
      </c>
      <c r="J30" s="62">
        <f t="shared" si="10"/>
        <v>1788</v>
      </c>
      <c r="K30" s="62">
        <f t="shared" si="10"/>
        <v>894</v>
      </c>
      <c r="L30" s="63">
        <f t="shared" si="5"/>
        <v>16.108108108108109</v>
      </c>
      <c r="M30" s="6"/>
    </row>
    <row r="31" spans="1:13" ht="14.1" customHeight="1">
      <c r="A31" s="60">
        <v>23</v>
      </c>
      <c r="B31" s="61" t="s">
        <v>32</v>
      </c>
      <c r="C31" s="62">
        <f>'3.15.2.2'!E23</f>
        <v>433</v>
      </c>
      <c r="D31" s="62">
        <f>'3.15.2.2'!F23</f>
        <v>12223</v>
      </c>
      <c r="E31" s="62">
        <f>'3.15.2.2'!G23</f>
        <v>6112</v>
      </c>
      <c r="F31" s="62"/>
      <c r="G31" s="62"/>
      <c r="H31" s="62"/>
      <c r="I31" s="62">
        <f t="shared" si="10"/>
        <v>433</v>
      </c>
      <c r="J31" s="62">
        <f t="shared" si="10"/>
        <v>12223</v>
      </c>
      <c r="K31" s="62">
        <f t="shared" si="10"/>
        <v>6112</v>
      </c>
      <c r="L31" s="63">
        <f t="shared" si="5"/>
        <v>28.228637413394921</v>
      </c>
      <c r="M31" s="6"/>
    </row>
    <row r="32" spans="1:13" ht="14.1" customHeight="1">
      <c r="A32" s="60">
        <v>24</v>
      </c>
      <c r="B32" s="61" t="s">
        <v>34</v>
      </c>
      <c r="C32" s="62">
        <f>'3.15.2.1'!E85</f>
        <v>782</v>
      </c>
      <c r="D32" s="62">
        <f>'3.15.2.1'!F85</f>
        <v>5699</v>
      </c>
      <c r="E32" s="62">
        <f>'3.15.2.1'!G85</f>
        <v>964</v>
      </c>
      <c r="F32" s="62">
        <f>'3.15.2.1'!H85</f>
        <v>0</v>
      </c>
      <c r="G32" s="62">
        <f>'3.15.2.1'!I85</f>
        <v>0</v>
      </c>
      <c r="H32" s="62">
        <f>'3.15.2.1'!J85</f>
        <v>0</v>
      </c>
      <c r="I32" s="62">
        <f t="shared" si="10"/>
        <v>782</v>
      </c>
      <c r="J32" s="62">
        <f t="shared" si="10"/>
        <v>5699</v>
      </c>
      <c r="K32" s="70">
        <f t="shared" si="10"/>
        <v>964</v>
      </c>
      <c r="L32" s="63">
        <f t="shared" si="5"/>
        <v>7.2877237851662402</v>
      </c>
      <c r="M32" s="6"/>
    </row>
    <row r="33" spans="1:13" ht="14.1" customHeight="1">
      <c r="A33" s="60">
        <v>25</v>
      </c>
      <c r="B33" s="61" t="s">
        <v>35</v>
      </c>
      <c r="C33" s="62">
        <f>'3.15.2.1'!E88</f>
        <v>1300</v>
      </c>
      <c r="D33" s="62">
        <f>'3.15.2.1'!F88</f>
        <v>7641</v>
      </c>
      <c r="E33" s="62">
        <f>'3.15.2.1'!G88</f>
        <v>3820</v>
      </c>
      <c r="F33" s="62"/>
      <c r="G33" s="62"/>
      <c r="H33" s="62"/>
      <c r="I33" s="62">
        <f t="shared" si="10"/>
        <v>1300</v>
      </c>
      <c r="J33" s="62">
        <f t="shared" si="10"/>
        <v>7641</v>
      </c>
      <c r="K33" s="62">
        <f t="shared" si="10"/>
        <v>3820</v>
      </c>
      <c r="L33" s="63">
        <f t="shared" si="5"/>
        <v>5.8776923076923078</v>
      </c>
      <c r="M33" s="6"/>
    </row>
    <row r="34" spans="1:13" ht="14.1" customHeight="1">
      <c r="A34" s="69">
        <v>26</v>
      </c>
      <c r="B34" s="61" t="s">
        <v>36</v>
      </c>
      <c r="C34" s="62">
        <f>'3.15.2.1'!E96</f>
        <v>1499</v>
      </c>
      <c r="D34" s="62">
        <f>'3.15.2.1'!F96</f>
        <v>6851</v>
      </c>
      <c r="E34" s="62">
        <f>'3.15.2.1'!G96</f>
        <v>3425</v>
      </c>
      <c r="F34" s="62">
        <f>'3.15.2.1'!H96</f>
        <v>0</v>
      </c>
      <c r="G34" s="62">
        <f>'3.15.2.1'!I96</f>
        <v>0</v>
      </c>
      <c r="H34" s="62">
        <f>'3.15.2.1'!J96</f>
        <v>0</v>
      </c>
      <c r="I34" s="62">
        <f t="shared" ref="I34:I35" si="11">C34+F34</f>
        <v>1499</v>
      </c>
      <c r="J34" s="62">
        <f t="shared" ref="J34:J35" si="12">D34+G34</f>
        <v>6851</v>
      </c>
      <c r="K34" s="62">
        <f t="shared" ref="K34:K35" si="13">E34+H34</f>
        <v>3425</v>
      </c>
      <c r="L34" s="63">
        <f t="shared" ref="L34:L35" si="14">J34/I34</f>
        <v>4.5703802535023348</v>
      </c>
      <c r="M34" s="6"/>
    </row>
    <row r="35" spans="1:13" ht="14.1" customHeight="1">
      <c r="A35" s="60">
        <v>27</v>
      </c>
      <c r="B35" s="61" t="s">
        <v>37</v>
      </c>
      <c r="C35" s="62">
        <f>'3.15.2.1'!E99</f>
        <v>1097</v>
      </c>
      <c r="D35" s="62">
        <f>'3.15.2.1'!F99</f>
        <v>12472</v>
      </c>
      <c r="E35" s="62">
        <f>'3.15.2.1'!G99</f>
        <v>3118</v>
      </c>
      <c r="F35" s="62">
        <f>'3.15.2.1'!H99</f>
        <v>0</v>
      </c>
      <c r="G35" s="62">
        <f>'3.15.2.1'!I99</f>
        <v>0</v>
      </c>
      <c r="H35" s="62">
        <f>'3.15.2.1'!J99</f>
        <v>0</v>
      </c>
      <c r="I35" s="62">
        <f t="shared" si="11"/>
        <v>1097</v>
      </c>
      <c r="J35" s="62">
        <f t="shared" si="12"/>
        <v>12472</v>
      </c>
      <c r="K35" s="62">
        <f t="shared" si="13"/>
        <v>3118</v>
      </c>
      <c r="L35" s="63">
        <f t="shared" si="14"/>
        <v>11.36918869644485</v>
      </c>
      <c r="M35" s="6"/>
    </row>
    <row r="36" spans="1:13" ht="14.1" customHeight="1">
      <c r="A36" s="60">
        <v>28</v>
      </c>
      <c r="B36" s="61" t="s">
        <v>102</v>
      </c>
      <c r="C36" s="62">
        <f>'3.15.2.2'!E26</f>
        <v>784</v>
      </c>
      <c r="D36" s="62">
        <f>'3.15.2.2'!F26</f>
        <v>2027</v>
      </c>
      <c r="E36" s="62">
        <f>'3.15.2.2'!G26</f>
        <v>1014</v>
      </c>
      <c r="F36" s="62"/>
      <c r="G36" s="62"/>
      <c r="H36" s="62"/>
      <c r="I36" s="62">
        <f t="shared" ref="I36" si="15">C36+F36</f>
        <v>784</v>
      </c>
      <c r="J36" s="62">
        <f t="shared" ref="J36" si="16">D36+G36</f>
        <v>2027</v>
      </c>
      <c r="K36" s="62">
        <f t="shared" ref="K36" si="17">E36+H36</f>
        <v>1014</v>
      </c>
      <c r="L36" s="63">
        <f t="shared" si="5"/>
        <v>2.5854591836734695</v>
      </c>
      <c r="M36" s="6"/>
    </row>
    <row r="37" spans="1:13" ht="14.1" customHeight="1">
      <c r="A37" s="60">
        <v>29</v>
      </c>
      <c r="B37" s="61" t="s">
        <v>83</v>
      </c>
      <c r="C37" s="62">
        <f>'3.15.2.1'!E105</f>
        <v>308</v>
      </c>
      <c r="D37" s="62">
        <f>'3.15.2.1'!F105</f>
        <v>2865</v>
      </c>
      <c r="E37" s="62">
        <f>'3.15.2.1'!G105</f>
        <v>1432</v>
      </c>
      <c r="F37" s="62">
        <f>'3.15.2.1'!H105</f>
        <v>0</v>
      </c>
      <c r="G37" s="62">
        <f>'3.15.2.1'!I105</f>
        <v>0</v>
      </c>
      <c r="H37" s="62">
        <f>'3.15.2.1'!J105</f>
        <v>0</v>
      </c>
      <c r="I37" s="62">
        <f t="shared" ref="I37" si="18">C37+F37</f>
        <v>308</v>
      </c>
      <c r="J37" s="62">
        <f t="shared" ref="J37" si="19">D37+G37</f>
        <v>2865</v>
      </c>
      <c r="K37" s="62">
        <f t="shared" ref="K37" si="20">E37+H37</f>
        <v>1432</v>
      </c>
      <c r="L37" s="63">
        <f t="shared" si="5"/>
        <v>9.3019480519480524</v>
      </c>
      <c r="M37" s="6"/>
    </row>
    <row r="38" spans="1:13" ht="14.1" customHeight="1">
      <c r="A38" s="60">
        <v>30</v>
      </c>
      <c r="B38" s="61" t="s">
        <v>84</v>
      </c>
      <c r="C38" s="62">
        <f>'3.15.2.1'!E108</f>
        <v>0</v>
      </c>
      <c r="D38" s="62">
        <f>'3.15.2.1'!F108</f>
        <v>0</v>
      </c>
      <c r="E38" s="62">
        <f>'3.15.2.1'!G108</f>
        <v>0</v>
      </c>
      <c r="F38" s="62">
        <f>'3.15.2.1'!H108</f>
        <v>545</v>
      </c>
      <c r="G38" s="62">
        <f>'3.15.2.1'!I108</f>
        <v>6737</v>
      </c>
      <c r="H38" s="62">
        <f>'3.15.2.1'!J108</f>
        <v>3369</v>
      </c>
      <c r="I38" s="62">
        <f t="shared" ref="I38" si="21">C38+F38</f>
        <v>545</v>
      </c>
      <c r="J38" s="62">
        <f t="shared" ref="J38" si="22">D38+G38</f>
        <v>6737</v>
      </c>
      <c r="K38" s="62">
        <f t="shared" ref="K38" si="23">E38+H38</f>
        <v>3369</v>
      </c>
      <c r="L38" s="63">
        <f t="shared" si="5"/>
        <v>12.361467889908257</v>
      </c>
      <c r="M38" s="6"/>
    </row>
    <row r="39" spans="1:13" ht="14.1" customHeight="1">
      <c r="A39" s="60">
        <v>31</v>
      </c>
      <c r="B39" s="61" t="s">
        <v>65</v>
      </c>
      <c r="C39" s="62">
        <f>'3.15.2.2'!E35</f>
        <v>973</v>
      </c>
      <c r="D39" s="62">
        <f>'3.15.2.2'!F35</f>
        <v>2444</v>
      </c>
      <c r="E39" s="62">
        <f>'3.15.2.2'!G35</f>
        <v>611</v>
      </c>
      <c r="F39" s="62"/>
      <c r="G39" s="62"/>
      <c r="H39" s="62"/>
      <c r="I39" s="62">
        <f t="shared" ref="I39" si="24">C39+F39</f>
        <v>973</v>
      </c>
      <c r="J39" s="62">
        <f t="shared" ref="J39" si="25">D39+G39</f>
        <v>2444</v>
      </c>
      <c r="K39" s="62">
        <f t="shared" ref="K39" si="26">E39+H39</f>
        <v>611</v>
      </c>
      <c r="L39" s="63">
        <f t="shared" si="5"/>
        <v>2.5118191161356629</v>
      </c>
      <c r="M39" s="6"/>
    </row>
    <row r="40" spans="1:13" ht="14.1" customHeight="1">
      <c r="A40" s="192"/>
      <c r="B40" s="193"/>
      <c r="C40" s="194">
        <f>SUM(C9:C39)</f>
        <v>18533</v>
      </c>
      <c r="D40" s="194">
        <f t="shared" ref="D40:K40" si="27">SUM(D9:D39)</f>
        <v>167457</v>
      </c>
      <c r="E40" s="194">
        <f t="shared" si="27"/>
        <v>72693</v>
      </c>
      <c r="F40" s="194">
        <f t="shared" si="27"/>
        <v>683</v>
      </c>
      <c r="G40" s="194">
        <f t="shared" si="27"/>
        <v>11006</v>
      </c>
      <c r="H40" s="194">
        <f t="shared" si="27"/>
        <v>5504</v>
      </c>
      <c r="I40" s="194">
        <f t="shared" si="27"/>
        <v>19216</v>
      </c>
      <c r="J40" s="194">
        <f t="shared" si="27"/>
        <v>178463</v>
      </c>
      <c r="K40" s="194">
        <f t="shared" si="27"/>
        <v>78197</v>
      </c>
      <c r="L40" s="195">
        <f>AVERAGE(L9:L39)</f>
        <v>13.458300802374662</v>
      </c>
      <c r="M40" s="122"/>
    </row>
  </sheetData>
  <mergeCells count="9">
    <mergeCell ref="K2:L2"/>
    <mergeCell ref="A4:L4"/>
    <mergeCell ref="A5:L5"/>
    <mergeCell ref="L7:L8"/>
    <mergeCell ref="A7:A8"/>
    <mergeCell ref="B7:B8"/>
    <mergeCell ref="C7:E7"/>
    <mergeCell ref="F7:H7"/>
    <mergeCell ref="I7:K7"/>
  </mergeCells>
  <pageMargins left="0.7" right="0.7" top="0.25" bottom="0.5" header="0.3" footer="0.3"/>
  <pageSetup scale="95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X79"/>
  <sheetViews>
    <sheetView workbookViewId="0">
      <selection activeCell="B6" sqref="B6:M6"/>
    </sheetView>
  </sheetViews>
  <sheetFormatPr defaultRowHeight="15"/>
  <cols>
    <col min="1" max="1" width="1.140625" customWidth="1"/>
    <col min="2" max="2" width="4.7109375" customWidth="1"/>
    <col min="3" max="3" width="24" customWidth="1"/>
    <col min="4" max="4" width="8.42578125" customWidth="1"/>
    <col min="5" max="5" width="10.7109375" customWidth="1"/>
    <col min="6" max="6" width="11" customWidth="1"/>
    <col min="7" max="7" width="6.5703125" customWidth="1"/>
    <col min="10" max="10" width="6.85546875" customWidth="1"/>
    <col min="11" max="11" width="9.140625" customWidth="1"/>
    <col min="12" max="12" width="9.85546875" customWidth="1"/>
    <col min="13" max="13" width="8.28515625" customWidth="1"/>
  </cols>
  <sheetData>
    <row r="1" spans="2:20" ht="15.75" thickBot="1"/>
    <row r="2" spans="2:20" ht="15.75" thickBot="1">
      <c r="L2" s="238" t="s">
        <v>109</v>
      </c>
      <c r="M2" s="239"/>
    </row>
    <row r="5" spans="2:20" ht="24.75" customHeight="1">
      <c r="B5" s="264" t="str">
        <f>'3.15.2.5'!A4</f>
        <v>Baseline study for Fisheries Development in Telangana State</v>
      </c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</row>
    <row r="6" spans="2:20" ht="19.5" customHeight="1">
      <c r="B6" s="274" t="str">
        <f>'[2]Ann 3.15'!$D$25</f>
        <v>Grampanchayath (GPT) for Study Districts</v>
      </c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4"/>
    </row>
    <row r="8" spans="2:20" ht="14.25" customHeight="1">
      <c r="B8" s="282"/>
      <c r="C8" s="277" t="s">
        <v>0</v>
      </c>
      <c r="D8" s="277" t="s">
        <v>85</v>
      </c>
      <c r="E8" s="277"/>
      <c r="F8" s="277"/>
      <c r="G8" s="277" t="s">
        <v>86</v>
      </c>
      <c r="H8" s="277"/>
      <c r="I8" s="277"/>
      <c r="J8" s="277" t="s">
        <v>4</v>
      </c>
      <c r="K8" s="277"/>
      <c r="L8" s="277"/>
      <c r="M8" s="283" t="s">
        <v>5</v>
      </c>
    </row>
    <row r="9" spans="2:20">
      <c r="B9" s="282"/>
      <c r="C9" s="277"/>
      <c r="D9" s="191" t="s">
        <v>6</v>
      </c>
      <c r="E9" s="191" t="s">
        <v>7</v>
      </c>
      <c r="F9" s="191" t="s">
        <v>8</v>
      </c>
      <c r="G9" s="191" t="s">
        <v>6</v>
      </c>
      <c r="H9" s="191" t="s">
        <v>7</v>
      </c>
      <c r="I9" s="191" t="s">
        <v>8</v>
      </c>
      <c r="J9" s="191" t="s">
        <v>6</v>
      </c>
      <c r="K9" s="191" t="s">
        <v>7</v>
      </c>
      <c r="L9" s="191" t="s">
        <v>8</v>
      </c>
      <c r="M9" s="284"/>
    </row>
    <row r="10" spans="2:20" s="36" customFormat="1" ht="18" customHeight="1">
      <c r="B10" s="200">
        <v>1</v>
      </c>
      <c r="C10" s="196" t="s">
        <v>87</v>
      </c>
      <c r="D10" s="201">
        <v>254</v>
      </c>
      <c r="E10" s="201">
        <v>3656</v>
      </c>
      <c r="F10" s="201">
        <v>936</v>
      </c>
      <c r="G10" s="201">
        <v>0</v>
      </c>
      <c r="H10" s="201">
        <v>0</v>
      </c>
      <c r="I10" s="201">
        <v>0</v>
      </c>
      <c r="J10" s="201">
        <f>D10+G10</f>
        <v>254</v>
      </c>
      <c r="K10" s="201">
        <f>E10+H10</f>
        <v>3656</v>
      </c>
      <c r="L10" s="201">
        <f>F10+I10</f>
        <v>936</v>
      </c>
      <c r="M10" s="202">
        <f>K10/J10</f>
        <v>14.393700787401574</v>
      </c>
      <c r="R10" s="36">
        <f>'3.15.2.5'!I16</f>
        <v>254</v>
      </c>
      <c r="S10" s="36">
        <f>'3.15.2.5'!J16</f>
        <v>3656</v>
      </c>
      <c r="T10" s="36">
        <f>'3.15.2.5'!K16</f>
        <v>936</v>
      </c>
    </row>
    <row r="11" spans="2:20" s="36" customFormat="1" ht="18" customHeight="1">
      <c r="B11" s="200">
        <v>2</v>
      </c>
      <c r="C11" s="196" t="s">
        <v>88</v>
      </c>
      <c r="D11" s="201">
        <v>279</v>
      </c>
      <c r="E11" s="201">
        <v>2567</v>
      </c>
      <c r="F11" s="201">
        <v>1925</v>
      </c>
      <c r="G11" s="201">
        <v>0</v>
      </c>
      <c r="H11" s="201">
        <v>0</v>
      </c>
      <c r="I11" s="201">
        <v>0</v>
      </c>
      <c r="J11" s="201">
        <f t="shared" ref="J11:J12" si="0">D11+G11</f>
        <v>279</v>
      </c>
      <c r="K11" s="201">
        <f t="shared" ref="K11:K12" si="1">E11+H11</f>
        <v>2567</v>
      </c>
      <c r="L11" s="201">
        <f t="shared" ref="L11:L12" si="2">F11+I11</f>
        <v>1925</v>
      </c>
      <c r="M11" s="202">
        <f t="shared" ref="M11:M12" si="3">K11/J11</f>
        <v>9.2007168458781354</v>
      </c>
      <c r="R11" s="36">
        <f>'3.15.2.5'!I17</f>
        <v>279</v>
      </c>
      <c r="S11" s="36">
        <f>'3.15.2.5'!J17</f>
        <v>2567</v>
      </c>
      <c r="T11" s="36">
        <f>'3.15.2.5'!K17</f>
        <v>1925</v>
      </c>
    </row>
    <row r="12" spans="2:20" s="36" customFormat="1" ht="18" customHeight="1">
      <c r="B12" s="200">
        <v>3</v>
      </c>
      <c r="C12" s="196" t="s">
        <v>89</v>
      </c>
      <c r="D12" s="201">
        <v>161</v>
      </c>
      <c r="E12" s="201">
        <v>2438</v>
      </c>
      <c r="F12" s="201">
        <v>639</v>
      </c>
      <c r="G12" s="201">
        <v>0</v>
      </c>
      <c r="H12" s="201">
        <v>0</v>
      </c>
      <c r="I12" s="201">
        <v>0</v>
      </c>
      <c r="J12" s="201">
        <f t="shared" si="0"/>
        <v>161</v>
      </c>
      <c r="K12" s="201">
        <f t="shared" si="1"/>
        <v>2438</v>
      </c>
      <c r="L12" s="201">
        <f t="shared" si="2"/>
        <v>639</v>
      </c>
      <c r="M12" s="202">
        <f t="shared" si="3"/>
        <v>15.142857142857142</v>
      </c>
      <c r="R12" s="36">
        <f>'3.15.2.5'!I22</f>
        <v>161</v>
      </c>
      <c r="S12" s="36">
        <f>'3.15.2.5'!J22</f>
        <v>2438</v>
      </c>
      <c r="T12" s="36">
        <f>'3.15.2.5'!K22</f>
        <v>639</v>
      </c>
    </row>
    <row r="13" spans="2:20" s="36" customFormat="1" ht="18" customHeight="1">
      <c r="B13" s="203"/>
      <c r="C13" s="197"/>
      <c r="D13" s="204">
        <f>SUM(D10:D12)</f>
        <v>694</v>
      </c>
      <c r="E13" s="204">
        <f t="shared" ref="E13:F13" si="4">SUM(E10:E12)</f>
        <v>8661</v>
      </c>
      <c r="F13" s="204">
        <f t="shared" si="4"/>
        <v>3500</v>
      </c>
      <c r="G13" s="204">
        <f>SUM(G10:G12)</f>
        <v>0</v>
      </c>
      <c r="H13" s="204">
        <f t="shared" ref="H13" si="5">SUM(H10:H12)</f>
        <v>0</v>
      </c>
      <c r="I13" s="204">
        <f t="shared" ref="I13" si="6">SUM(I10:I12)</f>
        <v>0</v>
      </c>
      <c r="J13" s="204">
        <f>SUM(J10:J12)</f>
        <v>694</v>
      </c>
      <c r="K13" s="204">
        <f t="shared" ref="K13" si="7">SUM(K10:K12)</f>
        <v>8661</v>
      </c>
      <c r="L13" s="204">
        <f t="shared" ref="L13" si="8">SUM(L10:L12)</f>
        <v>3500</v>
      </c>
      <c r="M13" s="205">
        <f>AVERAGE(M10:M12)</f>
        <v>12.912424925378952</v>
      </c>
    </row>
    <row r="14" spans="2:20" s="36" customFormat="1" ht="18" customHeight="1">
      <c r="B14" s="200">
        <v>4</v>
      </c>
      <c r="C14" s="196" t="s">
        <v>90</v>
      </c>
      <c r="D14" s="201">
        <v>2160</v>
      </c>
      <c r="E14" s="201">
        <v>9464</v>
      </c>
      <c r="F14" s="201">
        <v>2366</v>
      </c>
      <c r="G14" s="201">
        <v>0</v>
      </c>
      <c r="H14" s="201">
        <v>0</v>
      </c>
      <c r="I14" s="201">
        <v>0</v>
      </c>
      <c r="J14" s="201">
        <f>D14+G14</f>
        <v>2160</v>
      </c>
      <c r="K14" s="201">
        <f>E14+H14</f>
        <v>9464</v>
      </c>
      <c r="L14" s="201">
        <f>F14+I14</f>
        <v>2366</v>
      </c>
      <c r="M14" s="202">
        <f>K14/J14</f>
        <v>4.3814814814814813</v>
      </c>
      <c r="R14" s="36">
        <f>'3.15.2.5'!I23</f>
        <v>2160</v>
      </c>
      <c r="S14" s="36">
        <f>'3.15.2.5'!J23</f>
        <v>9464</v>
      </c>
      <c r="T14" s="36">
        <f>'3.15.2.5'!K23</f>
        <v>2366</v>
      </c>
    </row>
    <row r="15" spans="2:20" s="36" customFormat="1" ht="18" customHeight="1">
      <c r="B15" s="200">
        <v>5</v>
      </c>
      <c r="C15" s="196" t="s">
        <v>91</v>
      </c>
      <c r="D15" s="201">
        <v>433</v>
      </c>
      <c r="E15" s="201">
        <v>12223</v>
      </c>
      <c r="F15" s="201">
        <v>6112</v>
      </c>
      <c r="G15" s="201">
        <v>0</v>
      </c>
      <c r="H15" s="201">
        <v>0</v>
      </c>
      <c r="I15" s="201">
        <v>0</v>
      </c>
      <c r="J15" s="201">
        <f t="shared" ref="J15:J16" si="9">D15+G15</f>
        <v>433</v>
      </c>
      <c r="K15" s="201">
        <f t="shared" ref="K15:K16" si="10">E15+H15</f>
        <v>12223</v>
      </c>
      <c r="L15" s="201">
        <f t="shared" ref="L15:L16" si="11">F15+I15</f>
        <v>6112</v>
      </c>
      <c r="M15" s="202">
        <f t="shared" ref="M15:M16" si="12">K15/J15</f>
        <v>28.228637413394921</v>
      </c>
      <c r="R15" s="36">
        <f>'3.15.2.5'!I31</f>
        <v>433</v>
      </c>
      <c r="S15" s="36">
        <f>'3.15.2.5'!J31</f>
        <v>12223</v>
      </c>
      <c r="T15" s="36">
        <f>'3.15.2.5'!K31</f>
        <v>6112</v>
      </c>
    </row>
    <row r="16" spans="2:20" s="36" customFormat="1" ht="18" customHeight="1">
      <c r="B16" s="200">
        <v>6</v>
      </c>
      <c r="C16" s="196" t="s">
        <v>92</v>
      </c>
      <c r="D16" s="201">
        <v>784</v>
      </c>
      <c r="E16" s="201">
        <v>2027</v>
      </c>
      <c r="F16" s="201">
        <v>1014</v>
      </c>
      <c r="G16" s="201">
        <v>0</v>
      </c>
      <c r="H16" s="201">
        <v>0</v>
      </c>
      <c r="I16" s="201">
        <v>0</v>
      </c>
      <c r="J16" s="201">
        <f t="shared" si="9"/>
        <v>784</v>
      </c>
      <c r="K16" s="201">
        <f t="shared" si="10"/>
        <v>2027</v>
      </c>
      <c r="L16" s="201">
        <f t="shared" si="11"/>
        <v>1014</v>
      </c>
      <c r="M16" s="202">
        <f t="shared" si="12"/>
        <v>2.5854591836734695</v>
      </c>
      <c r="R16" s="36">
        <f>'3.15.2.5'!I36</f>
        <v>784</v>
      </c>
      <c r="S16" s="36">
        <f>'3.15.2.5'!J36</f>
        <v>2027</v>
      </c>
      <c r="T16" s="36">
        <f>'3.15.2.5'!K36</f>
        <v>1014</v>
      </c>
    </row>
    <row r="17" spans="2:20" s="36" customFormat="1" ht="18" customHeight="1">
      <c r="B17" s="203"/>
      <c r="C17" s="197"/>
      <c r="D17" s="204">
        <f>SUM(D14:D16)</f>
        <v>3377</v>
      </c>
      <c r="E17" s="204">
        <f t="shared" ref="E17:L17" si="13">SUM(E14:E16)</f>
        <v>23714</v>
      </c>
      <c r="F17" s="204">
        <f t="shared" si="13"/>
        <v>9492</v>
      </c>
      <c r="G17" s="204">
        <f t="shared" si="13"/>
        <v>0</v>
      </c>
      <c r="H17" s="204">
        <f t="shared" si="13"/>
        <v>0</v>
      </c>
      <c r="I17" s="204">
        <f t="shared" si="13"/>
        <v>0</v>
      </c>
      <c r="J17" s="204">
        <f t="shared" si="13"/>
        <v>3377</v>
      </c>
      <c r="K17" s="204">
        <f t="shared" si="13"/>
        <v>23714</v>
      </c>
      <c r="L17" s="204">
        <f t="shared" si="13"/>
        <v>9492</v>
      </c>
      <c r="M17" s="205">
        <f>AVERAGE(M14:M16)</f>
        <v>11.731859359516625</v>
      </c>
    </row>
    <row r="18" spans="2:20" s="36" customFormat="1" ht="18" customHeight="1">
      <c r="B18" s="206">
        <v>7</v>
      </c>
      <c r="C18" s="196" t="s">
        <v>93</v>
      </c>
      <c r="D18" s="201">
        <v>387</v>
      </c>
      <c r="E18" s="201">
        <v>2593</v>
      </c>
      <c r="F18" s="201">
        <v>648</v>
      </c>
      <c r="G18" s="201">
        <v>95</v>
      </c>
      <c r="H18" s="201">
        <v>2404</v>
      </c>
      <c r="I18" s="201">
        <v>1202</v>
      </c>
      <c r="J18" s="201">
        <f>D18+G18</f>
        <v>482</v>
      </c>
      <c r="K18" s="201">
        <f>E18+H18</f>
        <v>4997</v>
      </c>
      <c r="L18" s="201">
        <f>F18+I18</f>
        <v>1850</v>
      </c>
      <c r="M18" s="202">
        <f>K18/J18</f>
        <v>10.367219917012449</v>
      </c>
      <c r="R18" s="36">
        <f>'3.15.2.5'!I10</f>
        <v>482</v>
      </c>
      <c r="S18" s="36">
        <f>'3.15.2.5'!J10</f>
        <v>4997</v>
      </c>
      <c r="T18" s="36">
        <f>'3.15.2.5'!K10</f>
        <v>1850</v>
      </c>
    </row>
    <row r="19" spans="2:20" s="36" customFormat="1" ht="18" customHeight="1">
      <c r="B19" s="200">
        <v>8</v>
      </c>
      <c r="C19" s="196" t="s">
        <v>94</v>
      </c>
      <c r="D19" s="201">
        <v>784</v>
      </c>
      <c r="E19" s="201">
        <v>16336</v>
      </c>
      <c r="F19" s="201">
        <v>8168</v>
      </c>
      <c r="G19" s="201">
        <v>0</v>
      </c>
      <c r="H19" s="201">
        <v>0</v>
      </c>
      <c r="I19" s="201">
        <v>0</v>
      </c>
      <c r="J19" s="201">
        <f t="shared" ref="J19:J20" si="14">D19+G19</f>
        <v>784</v>
      </c>
      <c r="K19" s="201">
        <f t="shared" ref="K19:K20" si="15">E19+H19</f>
        <v>16336</v>
      </c>
      <c r="L19" s="201">
        <f t="shared" ref="L19:L20" si="16">F19+I19</f>
        <v>8168</v>
      </c>
      <c r="M19" s="202">
        <f t="shared" ref="M19:M20" si="17">K19/J19</f>
        <v>20.836734693877553</v>
      </c>
      <c r="R19" s="36">
        <f>'3.15.2.5'!I20</f>
        <v>784</v>
      </c>
      <c r="S19" s="36">
        <f>'3.15.2.5'!J20</f>
        <v>16336</v>
      </c>
      <c r="T19" s="36">
        <f>'3.15.2.5'!K20</f>
        <v>8168</v>
      </c>
    </row>
    <row r="20" spans="2:20" s="36" customFormat="1" ht="18" customHeight="1">
      <c r="B20" s="200">
        <v>9</v>
      </c>
      <c r="C20" s="196" t="s">
        <v>95</v>
      </c>
      <c r="D20" s="201">
        <v>973</v>
      </c>
      <c r="E20" s="201">
        <v>2443</v>
      </c>
      <c r="F20" s="201">
        <v>611</v>
      </c>
      <c r="G20" s="201">
        <v>0</v>
      </c>
      <c r="H20" s="201">
        <v>0</v>
      </c>
      <c r="I20" s="201">
        <v>0</v>
      </c>
      <c r="J20" s="201">
        <f t="shared" si="14"/>
        <v>973</v>
      </c>
      <c r="K20" s="201">
        <f t="shared" si="15"/>
        <v>2443</v>
      </c>
      <c r="L20" s="201">
        <f t="shared" si="16"/>
        <v>611</v>
      </c>
      <c r="M20" s="202">
        <f t="shared" si="17"/>
        <v>2.5107913669064748</v>
      </c>
      <c r="R20" s="36">
        <f>'3.15.2.5'!I39</f>
        <v>973</v>
      </c>
      <c r="S20" s="36">
        <f>'3.15.2.5'!J39</f>
        <v>2444</v>
      </c>
      <c r="T20" s="36">
        <f>'3.15.2.5'!K39</f>
        <v>611</v>
      </c>
    </row>
    <row r="21" spans="2:20" s="36" customFormat="1" ht="18" customHeight="1">
      <c r="B21" s="207"/>
      <c r="C21" s="198" t="s">
        <v>96</v>
      </c>
      <c r="D21" s="204">
        <f>SUM(D18:D20)</f>
        <v>2144</v>
      </c>
      <c r="E21" s="204">
        <f t="shared" ref="E21:L21" si="18">SUM(E18:E20)</f>
        <v>21372</v>
      </c>
      <c r="F21" s="204">
        <f t="shared" si="18"/>
        <v>9427</v>
      </c>
      <c r="G21" s="204">
        <f t="shared" si="18"/>
        <v>95</v>
      </c>
      <c r="H21" s="204">
        <f t="shared" si="18"/>
        <v>2404</v>
      </c>
      <c r="I21" s="204">
        <f t="shared" si="18"/>
        <v>1202</v>
      </c>
      <c r="J21" s="204">
        <f t="shared" si="18"/>
        <v>2239</v>
      </c>
      <c r="K21" s="204">
        <f t="shared" si="18"/>
        <v>23776</v>
      </c>
      <c r="L21" s="204">
        <f t="shared" si="18"/>
        <v>10629</v>
      </c>
      <c r="M21" s="205">
        <f>AVERAGE(M18:M20)</f>
        <v>11.238248659265492</v>
      </c>
    </row>
    <row r="22" spans="2:20" s="36" customFormat="1" ht="18" customHeight="1">
      <c r="B22" s="208"/>
      <c r="C22" s="191" t="s">
        <v>4</v>
      </c>
      <c r="D22" s="191">
        <f>D13+D17+D21</f>
        <v>6215</v>
      </c>
      <c r="E22" s="191">
        <f t="shared" ref="E22:L22" si="19">E13+E17+E21</f>
        <v>53747</v>
      </c>
      <c r="F22" s="191">
        <f t="shared" si="19"/>
        <v>22419</v>
      </c>
      <c r="G22" s="191">
        <f t="shared" si="19"/>
        <v>95</v>
      </c>
      <c r="H22" s="191">
        <f t="shared" si="19"/>
        <v>2404</v>
      </c>
      <c r="I22" s="191">
        <f t="shared" si="19"/>
        <v>1202</v>
      </c>
      <c r="J22" s="191">
        <f t="shared" si="19"/>
        <v>6310</v>
      </c>
      <c r="K22" s="191">
        <f t="shared" si="19"/>
        <v>56151</v>
      </c>
      <c r="L22" s="191">
        <f t="shared" si="19"/>
        <v>23621</v>
      </c>
      <c r="M22" s="209">
        <f>(M13+M17+M21)/3</f>
        <v>11.960844314720356</v>
      </c>
    </row>
    <row r="23" spans="2:20">
      <c r="B23" s="278" t="s">
        <v>97</v>
      </c>
      <c r="C23" s="279"/>
      <c r="D23" s="71">
        <f>'3.15.2.5'!C40</f>
        <v>18533</v>
      </c>
      <c r="E23" s="71">
        <f>'3.15.2.5'!D40</f>
        <v>167457</v>
      </c>
      <c r="F23" s="71">
        <f>'3.15.2.5'!E40</f>
        <v>72693</v>
      </c>
      <c r="G23" s="71">
        <f>'3.15.2.5'!F40</f>
        <v>683</v>
      </c>
      <c r="H23" s="71">
        <f>'3.15.2.5'!G40</f>
        <v>11006</v>
      </c>
      <c r="I23" s="71">
        <f>'3.15.2.5'!H40</f>
        <v>5504</v>
      </c>
      <c r="J23" s="71">
        <f>'3.15.2.5'!I40</f>
        <v>19216</v>
      </c>
      <c r="K23" s="71">
        <f>'3.15.2.5'!J40</f>
        <v>178463</v>
      </c>
      <c r="L23" s="71">
        <f>'3.15.2.5'!K40</f>
        <v>78197</v>
      </c>
      <c r="M23" s="72">
        <f>'3.15.2.5'!L40</f>
        <v>13.458300802374662</v>
      </c>
    </row>
    <row r="24" spans="2:20" ht="27.75" customHeight="1">
      <c r="B24" s="280" t="s">
        <v>98</v>
      </c>
      <c r="C24" s="281"/>
      <c r="D24" s="199">
        <f>D22/D23</f>
        <v>0.33534775805320238</v>
      </c>
      <c r="E24" s="199">
        <f t="shared" ref="E24:L24" si="20">E22/E23</f>
        <v>0.32096000764375332</v>
      </c>
      <c r="F24" s="199">
        <f t="shared" si="20"/>
        <v>0.30840658660393711</v>
      </c>
      <c r="G24" s="199">
        <f t="shared" si="20"/>
        <v>0.13909224011713031</v>
      </c>
      <c r="H24" s="199">
        <f t="shared" si="20"/>
        <v>0.21842631292022532</v>
      </c>
      <c r="I24" s="199">
        <f t="shared" si="20"/>
        <v>0.21838662790697674</v>
      </c>
      <c r="J24" s="199">
        <f t="shared" si="20"/>
        <v>0.3283721898417985</v>
      </c>
      <c r="K24" s="199">
        <f t="shared" si="20"/>
        <v>0.31463664737228447</v>
      </c>
      <c r="L24" s="199">
        <f t="shared" si="20"/>
        <v>0.30207041190838524</v>
      </c>
      <c r="M24" s="73"/>
    </row>
    <row r="67" spans="4:24">
      <c r="D67" s="31">
        <v>15844</v>
      </c>
      <c r="E67" s="31">
        <v>145903</v>
      </c>
      <c r="F67" s="31">
        <v>61917</v>
      </c>
      <c r="G67" s="31">
        <v>683</v>
      </c>
      <c r="H67" s="31">
        <v>11006</v>
      </c>
      <c r="I67" s="31">
        <v>5503</v>
      </c>
      <c r="J67" s="31">
        <v>19218</v>
      </c>
      <c r="K67" s="33">
        <v>177976</v>
      </c>
      <c r="L67" s="31">
        <v>71885</v>
      </c>
      <c r="P67" s="30">
        <v>6215</v>
      </c>
      <c r="Q67" s="30">
        <v>53748</v>
      </c>
      <c r="R67" s="30">
        <v>22419</v>
      </c>
      <c r="S67" s="30">
        <v>95</v>
      </c>
      <c r="T67" s="30">
        <v>2404</v>
      </c>
      <c r="U67" s="30">
        <v>1202</v>
      </c>
      <c r="V67" s="30">
        <v>6310</v>
      </c>
      <c r="W67" s="30">
        <v>56151</v>
      </c>
      <c r="X67" s="30">
        <v>23620</v>
      </c>
    </row>
    <row r="68" spans="4:24">
      <c r="D68" s="31">
        <v>39</v>
      </c>
      <c r="E68" s="31">
        <v>37</v>
      </c>
      <c r="F68" s="31">
        <v>36</v>
      </c>
      <c r="G68" s="31">
        <v>14</v>
      </c>
      <c r="H68" s="31">
        <v>22</v>
      </c>
      <c r="I68" s="31">
        <v>22</v>
      </c>
      <c r="J68" s="31">
        <v>33</v>
      </c>
      <c r="K68" s="31">
        <v>32</v>
      </c>
      <c r="L68" s="31">
        <v>33</v>
      </c>
    </row>
    <row r="69" spans="4:24">
      <c r="D69" s="13">
        <v>254</v>
      </c>
      <c r="E69" s="13">
        <v>3656</v>
      </c>
      <c r="F69" s="13">
        <v>936</v>
      </c>
      <c r="G69" s="13"/>
      <c r="H69" s="13"/>
      <c r="I69" s="13"/>
      <c r="J69" s="13">
        <f t="shared" ref="J69:L71" si="21">D69+G69</f>
        <v>254</v>
      </c>
      <c r="K69" s="13">
        <f t="shared" si="21"/>
        <v>3656</v>
      </c>
      <c r="L69" s="13">
        <f t="shared" si="21"/>
        <v>936</v>
      </c>
      <c r="M69" s="21">
        <f t="shared" ref="M69:M71" si="22">K69/J69</f>
        <v>14.393700787401574</v>
      </c>
    </row>
    <row r="70" spans="4:24">
      <c r="D70" s="13">
        <v>279</v>
      </c>
      <c r="E70" s="13">
        <v>2567</v>
      </c>
      <c r="F70" s="13">
        <v>1925</v>
      </c>
      <c r="G70" s="13"/>
      <c r="H70" s="13"/>
      <c r="I70" s="13"/>
      <c r="J70" s="13">
        <f t="shared" si="21"/>
        <v>279</v>
      </c>
      <c r="K70" s="13">
        <f t="shared" si="21"/>
        <v>2567</v>
      </c>
      <c r="L70" s="13">
        <f t="shared" si="21"/>
        <v>1925</v>
      </c>
      <c r="M70" s="21">
        <f t="shared" si="22"/>
        <v>9.2007168458781354</v>
      </c>
    </row>
    <row r="71" spans="4:24">
      <c r="D71" s="13">
        <v>161</v>
      </c>
      <c r="E71" s="13">
        <v>2438</v>
      </c>
      <c r="F71" s="13">
        <v>639</v>
      </c>
      <c r="G71" s="13"/>
      <c r="H71" s="13"/>
      <c r="I71" s="13"/>
      <c r="J71" s="13">
        <f t="shared" si="21"/>
        <v>161</v>
      </c>
      <c r="K71" s="13">
        <f t="shared" si="21"/>
        <v>2438</v>
      </c>
      <c r="L71" s="13">
        <f t="shared" si="21"/>
        <v>639</v>
      </c>
      <c r="M71" s="21">
        <f t="shared" si="22"/>
        <v>15.142857142857142</v>
      </c>
    </row>
    <row r="73" spans="4:24">
      <c r="D73" s="13">
        <v>2160</v>
      </c>
      <c r="E73" s="13">
        <v>9464</v>
      </c>
      <c r="F73" s="13">
        <v>2366</v>
      </c>
      <c r="G73" s="13"/>
      <c r="H73" s="13"/>
      <c r="I73" s="13"/>
      <c r="J73" s="13">
        <f t="shared" ref="J73:L75" si="23">D73+G73</f>
        <v>2160</v>
      </c>
      <c r="K73" s="13">
        <f t="shared" si="23"/>
        <v>9464</v>
      </c>
      <c r="L73" s="13">
        <f t="shared" si="23"/>
        <v>2366</v>
      </c>
      <c r="M73" s="21">
        <f t="shared" ref="M73:M75" si="24">K73/J73</f>
        <v>4.3814814814814813</v>
      </c>
    </row>
    <row r="74" spans="4:24">
      <c r="D74" s="13">
        <v>433</v>
      </c>
      <c r="E74" s="13">
        <v>12223</v>
      </c>
      <c r="F74" s="13">
        <v>6112</v>
      </c>
      <c r="G74" s="13"/>
      <c r="H74" s="13"/>
      <c r="I74" s="13"/>
      <c r="J74" s="13">
        <f t="shared" si="23"/>
        <v>433</v>
      </c>
      <c r="K74" s="13">
        <f t="shared" si="23"/>
        <v>12223</v>
      </c>
      <c r="L74" s="13">
        <f t="shared" si="23"/>
        <v>6112</v>
      </c>
      <c r="M74" s="21">
        <f t="shared" si="24"/>
        <v>28.228637413394921</v>
      </c>
    </row>
    <row r="75" spans="4:24">
      <c r="D75" s="13">
        <v>784</v>
      </c>
      <c r="E75" s="13">
        <v>2027</v>
      </c>
      <c r="F75" s="13">
        <v>1014</v>
      </c>
      <c r="G75" s="13"/>
      <c r="H75" s="13"/>
      <c r="I75" s="13"/>
      <c r="J75" s="13">
        <f t="shared" si="23"/>
        <v>784</v>
      </c>
      <c r="K75" s="13">
        <f t="shared" si="23"/>
        <v>2027</v>
      </c>
      <c r="L75" s="13">
        <f t="shared" si="23"/>
        <v>1014</v>
      </c>
      <c r="M75" s="21">
        <f t="shared" si="24"/>
        <v>2.5854591836734695</v>
      </c>
    </row>
    <row r="77" spans="4:24">
      <c r="D77" s="13">
        <v>387</v>
      </c>
      <c r="E77" s="13">
        <v>2593</v>
      </c>
      <c r="F77" s="13">
        <v>648</v>
      </c>
      <c r="G77" s="13">
        <v>95</v>
      </c>
      <c r="H77" s="13">
        <v>2404</v>
      </c>
      <c r="I77" s="13">
        <v>1202</v>
      </c>
      <c r="J77" s="13">
        <f>D77+G77</f>
        <v>482</v>
      </c>
      <c r="K77" s="13">
        <f>E77+H77</f>
        <v>4997</v>
      </c>
      <c r="L77" s="13">
        <f>F77+I77</f>
        <v>1850</v>
      </c>
      <c r="M77" s="21">
        <f>K77/J77</f>
        <v>10.367219917012449</v>
      </c>
    </row>
    <row r="78" spans="4:24">
      <c r="D78" s="13">
        <v>784</v>
      </c>
      <c r="E78" s="13">
        <v>16336</v>
      </c>
      <c r="F78" s="13">
        <v>8168</v>
      </c>
      <c r="G78" s="13"/>
      <c r="H78" s="13"/>
      <c r="I78" s="13"/>
      <c r="J78" s="13">
        <f t="shared" ref="J78:L79" si="25">D78+G78</f>
        <v>784</v>
      </c>
      <c r="K78" s="13">
        <f t="shared" si="25"/>
        <v>16336</v>
      </c>
      <c r="L78" s="13">
        <f t="shared" si="25"/>
        <v>8168</v>
      </c>
      <c r="M78" s="21">
        <f t="shared" ref="M78:M79" si="26">K78/J78</f>
        <v>20.836734693877553</v>
      </c>
    </row>
    <row r="79" spans="4:24">
      <c r="D79" s="13">
        <v>973</v>
      </c>
      <c r="E79" s="13">
        <v>2444</v>
      </c>
      <c r="F79" s="13">
        <v>611</v>
      </c>
      <c r="G79" s="13"/>
      <c r="H79" s="13"/>
      <c r="I79" s="13"/>
      <c r="J79" s="13">
        <f t="shared" si="25"/>
        <v>973</v>
      </c>
      <c r="K79" s="13">
        <f t="shared" si="25"/>
        <v>2444</v>
      </c>
      <c r="L79" s="13">
        <f t="shared" si="25"/>
        <v>611</v>
      </c>
      <c r="M79" s="21">
        <f t="shared" si="26"/>
        <v>2.5118191161356629</v>
      </c>
    </row>
  </sheetData>
  <mergeCells count="11">
    <mergeCell ref="B5:M5"/>
    <mergeCell ref="B6:M6"/>
    <mergeCell ref="M8:M9"/>
    <mergeCell ref="L2:M2"/>
    <mergeCell ref="J8:L8"/>
    <mergeCell ref="G8:I8"/>
    <mergeCell ref="B23:C23"/>
    <mergeCell ref="B24:C24"/>
    <mergeCell ref="B8:B9"/>
    <mergeCell ref="C8:C9"/>
    <mergeCell ref="D8:F8"/>
  </mergeCells>
  <pageMargins left="0.95" right="0.7" top="0.75" bottom="0.75" header="0.3" footer="0.3"/>
  <pageSetup scale="95" orientation="landscape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3:U43"/>
  <sheetViews>
    <sheetView topLeftCell="B19" workbookViewId="0">
      <selection activeCell="G43" sqref="G43"/>
    </sheetView>
  </sheetViews>
  <sheetFormatPr defaultRowHeight="15"/>
  <cols>
    <col min="1" max="1" width="3.7109375" customWidth="1"/>
    <col min="2" max="2" width="5" customWidth="1"/>
    <col min="3" max="3" width="15.85546875" customWidth="1"/>
    <col min="13" max="13" width="10" customWidth="1"/>
  </cols>
  <sheetData>
    <row r="3" spans="1:21">
      <c r="B3" s="287"/>
      <c r="C3" s="289" t="s">
        <v>0</v>
      </c>
      <c r="D3" s="291" t="s">
        <v>57</v>
      </c>
      <c r="E3" s="292"/>
      <c r="F3" s="293"/>
      <c r="G3" s="291" t="s">
        <v>2</v>
      </c>
      <c r="H3" s="292"/>
      <c r="I3" s="293"/>
      <c r="J3" s="291" t="s">
        <v>4</v>
      </c>
      <c r="K3" s="292"/>
      <c r="L3" s="293"/>
      <c r="M3" s="285" t="s">
        <v>5</v>
      </c>
    </row>
    <row r="4" spans="1:21">
      <c r="B4" s="288"/>
      <c r="C4" s="290"/>
      <c r="D4" s="12" t="s">
        <v>6</v>
      </c>
      <c r="E4" s="12" t="s">
        <v>7</v>
      </c>
      <c r="F4" s="12" t="s">
        <v>8</v>
      </c>
      <c r="G4" s="12" t="s">
        <v>6</v>
      </c>
      <c r="H4" s="12" t="s">
        <v>7</v>
      </c>
      <c r="I4" s="12" t="s">
        <v>8</v>
      </c>
      <c r="J4" s="12" t="s">
        <v>6</v>
      </c>
      <c r="K4" s="12" t="s">
        <v>7</v>
      </c>
      <c r="L4" s="12" t="s">
        <v>8</v>
      </c>
      <c r="M4" s="286"/>
    </row>
    <row r="5" spans="1:21">
      <c r="A5" s="32" t="s">
        <v>99</v>
      </c>
      <c r="B5" s="13">
        <v>1</v>
      </c>
      <c r="C5" s="14" t="s">
        <v>9</v>
      </c>
      <c r="D5" s="13">
        <v>81</v>
      </c>
      <c r="E5" s="13">
        <v>1274</v>
      </c>
      <c r="F5" s="13">
        <v>637</v>
      </c>
      <c r="G5" s="13"/>
      <c r="H5" s="13"/>
      <c r="I5" s="13"/>
      <c r="J5" s="13">
        <f t="shared" ref="J5:L7" si="0">D5+G5</f>
        <v>81</v>
      </c>
      <c r="K5" s="13">
        <f t="shared" si="0"/>
        <v>1274</v>
      </c>
      <c r="L5" s="13">
        <f t="shared" si="0"/>
        <v>637</v>
      </c>
      <c r="M5" s="21">
        <f>K5/J5</f>
        <v>15.728395061728396</v>
      </c>
      <c r="N5" t="e">
        <f>'3.15.2.2'!#REF!</f>
        <v>#REF!</v>
      </c>
      <c r="O5">
        <v>637</v>
      </c>
      <c r="Q5" s="26">
        <v>81</v>
      </c>
      <c r="R5" s="26">
        <v>1274</v>
      </c>
      <c r="S5" s="26">
        <v>637</v>
      </c>
      <c r="T5" s="27">
        <v>16</v>
      </c>
      <c r="U5" s="27">
        <v>16</v>
      </c>
    </row>
    <row r="6" spans="1:21">
      <c r="A6" s="32" t="s">
        <v>99</v>
      </c>
      <c r="B6" s="13">
        <v>2</v>
      </c>
      <c r="C6" s="14" t="s">
        <v>12</v>
      </c>
      <c r="D6" s="13">
        <v>387</v>
      </c>
      <c r="E6" s="13">
        <v>2593</v>
      </c>
      <c r="F6" s="13">
        <v>648</v>
      </c>
      <c r="G6" s="13">
        <v>95</v>
      </c>
      <c r="H6" s="13">
        <v>2404</v>
      </c>
      <c r="I6" s="13">
        <v>1202</v>
      </c>
      <c r="J6" s="13">
        <f t="shared" si="0"/>
        <v>482</v>
      </c>
      <c r="K6" s="13">
        <f t="shared" si="0"/>
        <v>4997</v>
      </c>
      <c r="L6" s="13">
        <f t="shared" si="0"/>
        <v>1850</v>
      </c>
      <c r="M6" s="21">
        <f>K6/J6</f>
        <v>10.367219917012449</v>
      </c>
      <c r="N6">
        <f>'3.15.2.2'!P29</f>
        <v>1850</v>
      </c>
      <c r="O6">
        <v>1850</v>
      </c>
      <c r="Q6" s="13">
        <v>482</v>
      </c>
      <c r="R6" s="13">
        <v>4997</v>
      </c>
      <c r="S6" s="13">
        <v>1850</v>
      </c>
      <c r="T6" s="15">
        <v>10</v>
      </c>
      <c r="U6" s="15">
        <v>10</v>
      </c>
    </row>
    <row r="7" spans="1:21">
      <c r="A7" s="32" t="s">
        <v>99</v>
      </c>
      <c r="B7" s="16">
        <v>3</v>
      </c>
      <c r="C7" s="14" t="s">
        <v>13</v>
      </c>
      <c r="D7" s="14"/>
      <c r="E7" s="13"/>
      <c r="F7" s="13"/>
      <c r="G7" s="1"/>
      <c r="H7" s="13"/>
      <c r="I7" s="13"/>
      <c r="J7" s="13">
        <v>0</v>
      </c>
      <c r="K7" s="13">
        <v>0</v>
      </c>
      <c r="L7" s="13">
        <f t="shared" si="0"/>
        <v>0</v>
      </c>
      <c r="M7" s="15">
        <v>0</v>
      </c>
      <c r="N7" t="e">
        <f>'3.15.2.2'!#REF!</f>
        <v>#REF!</v>
      </c>
      <c r="O7">
        <v>0</v>
      </c>
      <c r="Q7" s="13">
        <v>0</v>
      </c>
      <c r="R7" s="13">
        <v>0</v>
      </c>
      <c r="S7" s="13">
        <v>0</v>
      </c>
      <c r="T7" s="15" t="s">
        <v>75</v>
      </c>
      <c r="U7" s="15">
        <v>6</v>
      </c>
    </row>
    <row r="8" spans="1:21">
      <c r="A8" s="32" t="s">
        <v>99</v>
      </c>
      <c r="B8" s="17">
        <v>4</v>
      </c>
      <c r="C8" s="14" t="s">
        <v>14</v>
      </c>
      <c r="D8" s="13"/>
      <c r="E8" s="13"/>
      <c r="F8" s="13"/>
      <c r="G8" s="13"/>
      <c r="H8" s="13"/>
      <c r="I8" s="13"/>
      <c r="J8" s="13">
        <v>331</v>
      </c>
      <c r="K8" s="13">
        <v>2080</v>
      </c>
      <c r="L8" s="13">
        <v>1040</v>
      </c>
      <c r="M8" s="21">
        <f>K8/J8</f>
        <v>6.2839879154078551</v>
      </c>
      <c r="N8" t="e">
        <f>'3.15.2.2'!#REF!</f>
        <v>#REF!</v>
      </c>
      <c r="O8">
        <v>1040</v>
      </c>
      <c r="Q8" s="13">
        <v>331</v>
      </c>
      <c r="R8" s="13">
        <v>2080</v>
      </c>
      <c r="S8" s="13">
        <v>1040</v>
      </c>
      <c r="T8" s="15">
        <v>6</v>
      </c>
      <c r="U8" s="15">
        <v>6</v>
      </c>
    </row>
    <row r="9" spans="1:21">
      <c r="A9" s="32" t="s">
        <v>99</v>
      </c>
      <c r="B9" s="13">
        <v>5</v>
      </c>
      <c r="C9" s="14" t="s">
        <v>15</v>
      </c>
      <c r="D9" s="13">
        <v>274</v>
      </c>
      <c r="E9" s="13">
        <v>1697</v>
      </c>
      <c r="F9" s="13">
        <v>424</v>
      </c>
      <c r="G9" s="1"/>
      <c r="H9" s="13"/>
      <c r="I9" s="13"/>
      <c r="J9" s="13">
        <f>D9+G9</f>
        <v>274</v>
      </c>
      <c r="K9" s="13">
        <f>E9+H9</f>
        <v>1697</v>
      </c>
      <c r="L9" s="13">
        <f>F9+I9</f>
        <v>424</v>
      </c>
      <c r="M9" s="21">
        <f t="shared" ref="M9:M34" si="1">K9/J9</f>
        <v>6.1934306569343063</v>
      </c>
      <c r="N9" t="e">
        <f>'3.15.2.2'!#REF!</f>
        <v>#REF!</v>
      </c>
      <c r="O9">
        <v>424</v>
      </c>
      <c r="Q9" s="13">
        <v>274</v>
      </c>
      <c r="R9" s="13">
        <v>1697</v>
      </c>
      <c r="S9" s="13">
        <v>424</v>
      </c>
      <c r="T9" s="15">
        <v>6</v>
      </c>
      <c r="U9" s="15">
        <v>12</v>
      </c>
    </row>
    <row r="10" spans="1:21">
      <c r="A10" s="32" t="s">
        <v>99</v>
      </c>
      <c r="B10" s="13">
        <v>6</v>
      </c>
      <c r="C10" s="14" t="s">
        <v>16</v>
      </c>
      <c r="D10" s="13">
        <v>552</v>
      </c>
      <c r="E10" s="13">
        <v>6833</v>
      </c>
      <c r="F10" s="13">
        <v>3416</v>
      </c>
      <c r="G10" s="13"/>
      <c r="H10" s="13"/>
      <c r="I10" s="13"/>
      <c r="J10" s="13">
        <f t="shared" ref="J10:J23" si="2">D10+G10</f>
        <v>552</v>
      </c>
      <c r="K10" s="13">
        <f t="shared" ref="K10:K23" si="3">E10+H10</f>
        <v>6833</v>
      </c>
      <c r="L10" s="13">
        <f t="shared" ref="L10:L23" si="4">F10+I10</f>
        <v>3416</v>
      </c>
      <c r="M10" s="21">
        <f t="shared" si="1"/>
        <v>12.378623188405797</v>
      </c>
      <c r="N10" t="e">
        <f>'3.15.2.2'!#REF!</f>
        <v>#REF!</v>
      </c>
      <c r="O10">
        <v>3416</v>
      </c>
      <c r="Q10" s="13">
        <v>552</v>
      </c>
      <c r="R10" s="13">
        <v>6833</v>
      </c>
      <c r="S10" s="13">
        <v>3416</v>
      </c>
      <c r="T10" s="15">
        <v>12</v>
      </c>
      <c r="U10" s="15">
        <v>12</v>
      </c>
    </row>
    <row r="11" spans="1:21">
      <c r="A11" s="32" t="s">
        <v>99</v>
      </c>
      <c r="B11" s="13">
        <v>7</v>
      </c>
      <c r="C11" s="14" t="s">
        <v>61</v>
      </c>
      <c r="D11" s="13">
        <v>526</v>
      </c>
      <c r="E11" s="13">
        <v>6271</v>
      </c>
      <c r="F11" s="13">
        <v>3136</v>
      </c>
      <c r="G11" s="13"/>
      <c r="H11" s="13"/>
      <c r="I11" s="13"/>
      <c r="J11" s="13">
        <f t="shared" si="2"/>
        <v>526</v>
      </c>
      <c r="K11" s="13">
        <f t="shared" si="3"/>
        <v>6271</v>
      </c>
      <c r="L11" s="13">
        <f t="shared" si="4"/>
        <v>3136</v>
      </c>
      <c r="M11" s="21">
        <f t="shared" si="1"/>
        <v>11.922053231939163</v>
      </c>
      <c r="N11" t="e">
        <f>'3.15.2.2'!#REF!</f>
        <v>#REF!</v>
      </c>
      <c r="O11">
        <v>3136</v>
      </c>
      <c r="Q11" s="13">
        <v>526</v>
      </c>
      <c r="R11" s="13">
        <v>6271</v>
      </c>
      <c r="S11" s="13">
        <v>3136</v>
      </c>
      <c r="T11" s="15">
        <v>12</v>
      </c>
      <c r="U11" s="15">
        <v>14</v>
      </c>
    </row>
    <row r="12" spans="1:21">
      <c r="A12" s="32" t="s">
        <v>99</v>
      </c>
      <c r="B12" s="13">
        <v>8</v>
      </c>
      <c r="C12" s="14" t="s">
        <v>76</v>
      </c>
      <c r="D12" s="13">
        <v>254</v>
      </c>
      <c r="E12" s="13">
        <v>3656</v>
      </c>
      <c r="F12" s="13">
        <v>936</v>
      </c>
      <c r="G12" s="13"/>
      <c r="H12" s="13"/>
      <c r="I12" s="13"/>
      <c r="J12" s="13">
        <f t="shared" si="2"/>
        <v>254</v>
      </c>
      <c r="K12" s="13">
        <f t="shared" si="3"/>
        <v>3656</v>
      </c>
      <c r="L12" s="13">
        <f t="shared" si="4"/>
        <v>936</v>
      </c>
      <c r="M12" s="21">
        <f t="shared" si="1"/>
        <v>14.393700787401574</v>
      </c>
      <c r="N12">
        <f>'3.15.2.2'!P11</f>
        <v>936</v>
      </c>
      <c r="O12">
        <v>936</v>
      </c>
      <c r="Q12" s="13">
        <v>254</v>
      </c>
      <c r="R12" s="13">
        <v>3656</v>
      </c>
      <c r="S12" s="13">
        <v>936</v>
      </c>
      <c r="T12" s="15">
        <v>14</v>
      </c>
      <c r="U12" s="15">
        <v>9</v>
      </c>
    </row>
    <row r="13" spans="1:21">
      <c r="A13" s="32" t="s">
        <v>99</v>
      </c>
      <c r="B13" s="13">
        <v>9</v>
      </c>
      <c r="C13" s="14" t="s">
        <v>19</v>
      </c>
      <c r="D13" s="13">
        <v>279</v>
      </c>
      <c r="E13" s="13">
        <v>2567</v>
      </c>
      <c r="F13" s="13">
        <v>1925</v>
      </c>
      <c r="G13" s="13"/>
      <c r="H13" s="13"/>
      <c r="I13" s="13"/>
      <c r="J13" s="13">
        <f t="shared" si="2"/>
        <v>279</v>
      </c>
      <c r="K13" s="13">
        <f t="shared" si="3"/>
        <v>2567</v>
      </c>
      <c r="L13" s="13">
        <f t="shared" si="4"/>
        <v>1925</v>
      </c>
      <c r="M13" s="21">
        <f t="shared" si="1"/>
        <v>9.2007168458781354</v>
      </c>
      <c r="N13">
        <f>'3.15.2.2'!P14</f>
        <v>1925</v>
      </c>
      <c r="O13">
        <v>1925</v>
      </c>
      <c r="Q13" s="13">
        <v>279</v>
      </c>
      <c r="R13" s="13">
        <v>2567</v>
      </c>
      <c r="S13" s="13">
        <v>1925</v>
      </c>
      <c r="T13" s="15">
        <v>9</v>
      </c>
      <c r="U13" s="15">
        <v>11</v>
      </c>
    </row>
    <row r="14" spans="1:21">
      <c r="A14" s="32" t="s">
        <v>99</v>
      </c>
      <c r="B14" s="13">
        <v>10</v>
      </c>
      <c r="C14" s="14" t="s">
        <v>77</v>
      </c>
      <c r="D14" s="13">
        <v>968</v>
      </c>
      <c r="E14" s="13">
        <v>10546</v>
      </c>
      <c r="F14" s="13">
        <v>5273</v>
      </c>
      <c r="G14" s="13"/>
      <c r="H14" s="13"/>
      <c r="I14" s="13"/>
      <c r="J14" s="13">
        <f t="shared" si="2"/>
        <v>968</v>
      </c>
      <c r="K14" s="13">
        <f t="shared" si="3"/>
        <v>10546</v>
      </c>
      <c r="L14" s="13">
        <f t="shared" si="4"/>
        <v>5273</v>
      </c>
      <c r="M14" s="21">
        <f t="shared" si="1"/>
        <v>10.894628099173554</v>
      </c>
      <c r="N14" t="e">
        <f>'3.15.2.2'!#REF!</f>
        <v>#REF!</v>
      </c>
      <c r="O14">
        <v>5273</v>
      </c>
      <c r="Q14" s="13">
        <v>968</v>
      </c>
      <c r="R14" s="13">
        <v>10546</v>
      </c>
      <c r="S14" s="13">
        <v>5273</v>
      </c>
      <c r="T14" s="15">
        <v>11</v>
      </c>
      <c r="U14" s="15">
        <v>7</v>
      </c>
    </row>
    <row r="15" spans="1:21" ht="24.75">
      <c r="A15" s="32" t="s">
        <v>99</v>
      </c>
      <c r="B15" s="25">
        <v>11</v>
      </c>
      <c r="C15" s="20" t="s">
        <v>21</v>
      </c>
      <c r="D15" s="25">
        <v>427</v>
      </c>
      <c r="E15" s="25">
        <v>1319</v>
      </c>
      <c r="F15" s="25">
        <v>660</v>
      </c>
      <c r="G15" s="25">
        <v>43</v>
      </c>
      <c r="H15" s="25">
        <v>1865</v>
      </c>
      <c r="I15" s="25">
        <v>933</v>
      </c>
      <c r="J15" s="25">
        <f t="shared" si="2"/>
        <v>470</v>
      </c>
      <c r="K15" s="25">
        <f t="shared" si="3"/>
        <v>3184</v>
      </c>
      <c r="L15" s="25">
        <f t="shared" si="4"/>
        <v>1593</v>
      </c>
      <c r="M15" s="21">
        <f t="shared" si="1"/>
        <v>6.774468085106383</v>
      </c>
      <c r="N15" t="e">
        <f>'3.15.2.2'!#REF!</f>
        <v>#REF!</v>
      </c>
      <c r="O15">
        <v>1593</v>
      </c>
      <c r="Q15" s="25">
        <v>470</v>
      </c>
      <c r="R15" s="25">
        <v>3184</v>
      </c>
      <c r="S15" s="25">
        <v>1592</v>
      </c>
      <c r="T15" s="29">
        <v>7</v>
      </c>
      <c r="U15" s="29">
        <v>21</v>
      </c>
    </row>
    <row r="16" spans="1:21">
      <c r="A16" s="32" t="s">
        <v>99</v>
      </c>
      <c r="B16" s="13">
        <v>12</v>
      </c>
      <c r="C16" s="14" t="s">
        <v>22</v>
      </c>
      <c r="D16" s="13">
        <v>784</v>
      </c>
      <c r="E16" s="13">
        <v>16336</v>
      </c>
      <c r="F16" s="13">
        <v>8168</v>
      </c>
      <c r="G16" s="13"/>
      <c r="H16" s="13"/>
      <c r="I16" s="13"/>
      <c r="J16" s="13">
        <f t="shared" si="2"/>
        <v>784</v>
      </c>
      <c r="K16" s="13">
        <f t="shared" si="3"/>
        <v>16336</v>
      </c>
      <c r="L16" s="13">
        <f t="shared" si="4"/>
        <v>8168</v>
      </c>
      <c r="M16" s="21">
        <f t="shared" si="1"/>
        <v>20.836734693877553</v>
      </c>
      <c r="N16">
        <f>'3.15.2.2'!P32</f>
        <v>8168</v>
      </c>
      <c r="O16">
        <v>8168</v>
      </c>
      <c r="Q16" s="13">
        <v>784</v>
      </c>
      <c r="R16" s="13">
        <v>16336</v>
      </c>
      <c r="S16" s="13">
        <v>8168</v>
      </c>
      <c r="T16" s="15">
        <v>21</v>
      </c>
      <c r="U16" s="15">
        <v>6</v>
      </c>
    </row>
    <row r="17" spans="1:21">
      <c r="A17" s="32" t="s">
        <v>99</v>
      </c>
      <c r="B17" s="13">
        <v>13</v>
      </c>
      <c r="C17" s="14" t="s">
        <v>78</v>
      </c>
      <c r="D17" s="13">
        <v>418</v>
      </c>
      <c r="E17" s="13">
        <v>2508</v>
      </c>
      <c r="F17" s="13">
        <v>1255</v>
      </c>
      <c r="G17" s="13"/>
      <c r="H17" s="13"/>
      <c r="I17" s="13"/>
      <c r="J17" s="13">
        <f t="shared" si="2"/>
        <v>418</v>
      </c>
      <c r="K17" s="13">
        <f t="shared" si="3"/>
        <v>2508</v>
      </c>
      <c r="L17" s="13">
        <f t="shared" si="4"/>
        <v>1255</v>
      </c>
      <c r="M17" s="21">
        <f t="shared" si="1"/>
        <v>6</v>
      </c>
      <c r="N17" t="e">
        <f>'3.15.2.2'!#REF!</f>
        <v>#REF!</v>
      </c>
      <c r="O17">
        <v>1255</v>
      </c>
      <c r="Q17" s="13">
        <v>418</v>
      </c>
      <c r="R17" s="13">
        <v>2508</v>
      </c>
      <c r="S17" s="13">
        <v>1255</v>
      </c>
      <c r="T17" s="15">
        <v>6</v>
      </c>
      <c r="U17" s="15">
        <v>15</v>
      </c>
    </row>
    <row r="18" spans="1:21">
      <c r="A18" s="32" t="s">
        <v>99</v>
      </c>
      <c r="B18" s="13">
        <v>14</v>
      </c>
      <c r="C18" s="14" t="s">
        <v>24</v>
      </c>
      <c r="D18" s="13">
        <v>161</v>
      </c>
      <c r="E18" s="13">
        <v>2438</v>
      </c>
      <c r="F18" s="13">
        <v>639</v>
      </c>
      <c r="G18" s="13"/>
      <c r="H18" s="13"/>
      <c r="I18" s="13"/>
      <c r="J18" s="13">
        <f t="shared" si="2"/>
        <v>161</v>
      </c>
      <c r="K18" s="13">
        <f t="shared" si="3"/>
        <v>2438</v>
      </c>
      <c r="L18" s="13">
        <f t="shared" si="4"/>
        <v>639</v>
      </c>
      <c r="M18" s="21">
        <f t="shared" si="1"/>
        <v>15.142857142857142</v>
      </c>
      <c r="N18">
        <f>'3.15.2.2'!P17</f>
        <v>639</v>
      </c>
      <c r="O18">
        <v>639</v>
      </c>
      <c r="Q18" s="13">
        <v>161</v>
      </c>
      <c r="R18" s="13">
        <v>2438</v>
      </c>
      <c r="S18" s="13">
        <v>639</v>
      </c>
      <c r="T18" s="15">
        <v>15</v>
      </c>
      <c r="U18" s="15">
        <v>4</v>
      </c>
    </row>
    <row r="19" spans="1:21">
      <c r="A19" s="32" t="s">
        <v>99</v>
      </c>
      <c r="B19" s="13">
        <v>15</v>
      </c>
      <c r="C19" s="14" t="s">
        <v>79</v>
      </c>
      <c r="D19" s="13">
        <v>2160</v>
      </c>
      <c r="E19" s="13">
        <v>9464</v>
      </c>
      <c r="F19" s="13">
        <v>2366</v>
      </c>
      <c r="G19" s="13"/>
      <c r="H19" s="13"/>
      <c r="I19" s="13"/>
      <c r="J19" s="13">
        <f t="shared" si="2"/>
        <v>2160</v>
      </c>
      <c r="K19" s="13">
        <f t="shared" si="3"/>
        <v>9464</v>
      </c>
      <c r="L19" s="13">
        <f t="shared" si="4"/>
        <v>2366</v>
      </c>
      <c r="M19" s="21">
        <f t="shared" si="1"/>
        <v>4.3814814814814813</v>
      </c>
      <c r="N19">
        <f>'3.15.2.2'!P20</f>
        <v>2366</v>
      </c>
      <c r="O19">
        <v>2366</v>
      </c>
      <c r="Q19" s="13">
        <v>2160</v>
      </c>
      <c r="R19" s="13">
        <v>9464</v>
      </c>
      <c r="S19" s="13">
        <v>2366</v>
      </c>
      <c r="T19" s="15">
        <v>4</v>
      </c>
      <c r="U19" s="15">
        <v>15</v>
      </c>
    </row>
    <row r="20" spans="1:21">
      <c r="A20" s="32" t="s">
        <v>99</v>
      </c>
      <c r="B20" s="13">
        <v>16</v>
      </c>
      <c r="C20" s="14" t="s">
        <v>26</v>
      </c>
      <c r="D20" s="13">
        <v>296</v>
      </c>
      <c r="E20" s="13">
        <v>4400</v>
      </c>
      <c r="F20" s="13">
        <v>1047</v>
      </c>
      <c r="G20" s="13"/>
      <c r="H20" s="13"/>
      <c r="I20" s="13"/>
      <c r="J20" s="13">
        <f t="shared" si="2"/>
        <v>296</v>
      </c>
      <c r="K20" s="13">
        <f t="shared" si="3"/>
        <v>4400</v>
      </c>
      <c r="L20" s="13">
        <f t="shared" si="4"/>
        <v>1047</v>
      </c>
      <c r="M20" s="21">
        <f t="shared" si="1"/>
        <v>14.864864864864865</v>
      </c>
      <c r="N20" t="e">
        <f>'3.15.2.2'!#REF!</f>
        <v>#REF!</v>
      </c>
      <c r="O20">
        <v>1047</v>
      </c>
      <c r="Q20" s="13">
        <v>296</v>
      </c>
      <c r="R20" s="13">
        <v>4400</v>
      </c>
      <c r="S20" s="13">
        <v>1047</v>
      </c>
      <c r="T20" s="15">
        <v>15</v>
      </c>
      <c r="U20" s="15">
        <v>91</v>
      </c>
    </row>
    <row r="21" spans="1:21">
      <c r="A21" s="32" t="s">
        <v>99</v>
      </c>
      <c r="B21" s="13">
        <v>17</v>
      </c>
      <c r="C21" s="14" t="s">
        <v>27</v>
      </c>
      <c r="D21" s="13">
        <v>102</v>
      </c>
      <c r="E21" s="13">
        <v>9290</v>
      </c>
      <c r="F21" s="13">
        <v>4645</v>
      </c>
      <c r="G21" s="13"/>
      <c r="H21" s="13"/>
      <c r="I21" s="13"/>
      <c r="J21" s="13">
        <f t="shared" si="2"/>
        <v>102</v>
      </c>
      <c r="K21" s="13">
        <f t="shared" si="3"/>
        <v>9290</v>
      </c>
      <c r="L21" s="13">
        <f t="shared" si="4"/>
        <v>4645</v>
      </c>
      <c r="M21" s="21">
        <f t="shared" si="1"/>
        <v>91.078431372549019</v>
      </c>
      <c r="N21" t="e">
        <f>'3.15.2.2'!#REF!</f>
        <v>#REF!</v>
      </c>
      <c r="O21">
        <v>4645</v>
      </c>
      <c r="Q21" s="13">
        <v>102</v>
      </c>
      <c r="R21" s="13">
        <v>9290</v>
      </c>
      <c r="S21" s="13">
        <v>4645</v>
      </c>
      <c r="T21" s="15">
        <v>91</v>
      </c>
      <c r="U21" s="15">
        <v>3</v>
      </c>
    </row>
    <row r="22" spans="1:21">
      <c r="A22" s="32" t="s">
        <v>99</v>
      </c>
      <c r="B22" s="13">
        <v>18</v>
      </c>
      <c r="C22" s="14" t="s">
        <v>28</v>
      </c>
      <c r="D22" s="13">
        <v>1952</v>
      </c>
      <c r="E22" s="13">
        <v>5330</v>
      </c>
      <c r="F22" s="13">
        <v>2665</v>
      </c>
      <c r="G22" s="13"/>
      <c r="H22" s="13"/>
      <c r="I22" s="13"/>
      <c r="J22" s="13">
        <f t="shared" si="2"/>
        <v>1952</v>
      </c>
      <c r="K22" s="13">
        <f t="shared" si="3"/>
        <v>5330</v>
      </c>
      <c r="L22" s="13">
        <f t="shared" si="4"/>
        <v>2665</v>
      </c>
      <c r="M22" s="21">
        <f t="shared" si="1"/>
        <v>2.730532786885246</v>
      </c>
      <c r="N22" t="e">
        <f>'3.15.2.2'!#REF!</f>
        <v>#REF!</v>
      </c>
      <c r="O22">
        <v>2665</v>
      </c>
      <c r="Q22" s="13">
        <v>1952</v>
      </c>
      <c r="R22" s="13">
        <v>5330</v>
      </c>
      <c r="S22" s="13">
        <v>2665</v>
      </c>
      <c r="T22" s="15">
        <v>3</v>
      </c>
      <c r="U22" s="15">
        <v>28</v>
      </c>
    </row>
    <row r="23" spans="1:21">
      <c r="A23" s="32" t="s">
        <v>99</v>
      </c>
      <c r="B23" s="13">
        <v>19</v>
      </c>
      <c r="C23" s="14" t="s">
        <v>30</v>
      </c>
      <c r="D23" s="13">
        <v>435</v>
      </c>
      <c r="E23" s="13">
        <v>12223</v>
      </c>
      <c r="F23" s="13">
        <v>6112</v>
      </c>
      <c r="G23" s="13"/>
      <c r="H23" s="13"/>
      <c r="I23" s="13"/>
      <c r="J23" s="13">
        <f t="shared" si="2"/>
        <v>435</v>
      </c>
      <c r="K23" s="13">
        <f t="shared" si="3"/>
        <v>12223</v>
      </c>
      <c r="L23" s="13">
        <f t="shared" si="4"/>
        <v>6112</v>
      </c>
      <c r="M23" s="21">
        <f t="shared" si="1"/>
        <v>28.098850574712642</v>
      </c>
      <c r="N23" t="e">
        <f>'3.15.2.2'!#REF!</f>
        <v>#REF!</v>
      </c>
      <c r="O23">
        <v>6112</v>
      </c>
      <c r="Q23" s="13">
        <v>435</v>
      </c>
      <c r="R23" s="13">
        <v>12223</v>
      </c>
      <c r="S23" s="13">
        <v>6112</v>
      </c>
      <c r="T23" s="15">
        <v>28</v>
      </c>
      <c r="U23" s="15">
        <v>23</v>
      </c>
    </row>
    <row r="24" spans="1:21">
      <c r="A24" s="32" t="s">
        <v>99</v>
      </c>
      <c r="B24" s="16">
        <v>20</v>
      </c>
      <c r="C24" s="14" t="s">
        <v>29</v>
      </c>
      <c r="D24" s="13"/>
      <c r="E24" s="13"/>
      <c r="F24" s="13"/>
      <c r="G24" s="13"/>
      <c r="H24" s="13"/>
      <c r="I24" s="13"/>
      <c r="J24" s="13">
        <v>421</v>
      </c>
      <c r="K24" s="13">
        <v>9942</v>
      </c>
      <c r="L24" s="13" t="s">
        <v>80</v>
      </c>
      <c r="M24" s="21">
        <f t="shared" si="1"/>
        <v>23.61520190023753</v>
      </c>
      <c r="N24" t="e">
        <f>'3.15.2.2'!#REF!</f>
        <v>#REF!</v>
      </c>
      <c r="O24">
        <v>4971</v>
      </c>
      <c r="Q24" s="13">
        <v>421</v>
      </c>
      <c r="R24" s="13">
        <v>9942</v>
      </c>
      <c r="S24" s="13" t="s">
        <v>80</v>
      </c>
      <c r="T24" s="15">
        <v>23</v>
      </c>
      <c r="U24" s="15">
        <v>6</v>
      </c>
    </row>
    <row r="25" spans="1:21">
      <c r="A25" s="32" t="s">
        <v>99</v>
      </c>
      <c r="B25" s="16">
        <v>21</v>
      </c>
      <c r="C25" s="14" t="s">
        <v>31</v>
      </c>
      <c r="D25" s="13"/>
      <c r="E25" s="13"/>
      <c r="F25" s="13"/>
      <c r="G25" s="13"/>
      <c r="H25" s="13"/>
      <c r="I25" s="13"/>
      <c r="J25" s="13">
        <v>438</v>
      </c>
      <c r="K25" s="13">
        <v>2680</v>
      </c>
      <c r="L25" s="13" t="s">
        <v>81</v>
      </c>
      <c r="M25" s="21">
        <f t="shared" si="1"/>
        <v>6.1187214611872145</v>
      </c>
      <c r="N25" t="e">
        <f>'3.15.2.2'!#REF!</f>
        <v>#REF!</v>
      </c>
      <c r="O25">
        <v>1340</v>
      </c>
      <c r="Q25" s="13">
        <v>438</v>
      </c>
      <c r="R25" s="13">
        <v>2680</v>
      </c>
      <c r="S25" s="13" t="s">
        <v>81</v>
      </c>
      <c r="T25" s="15">
        <v>6</v>
      </c>
      <c r="U25" s="15">
        <v>16</v>
      </c>
    </row>
    <row r="26" spans="1:21">
      <c r="A26" s="32" t="s">
        <v>99</v>
      </c>
      <c r="B26" s="13">
        <v>22</v>
      </c>
      <c r="C26" s="14" t="s">
        <v>33</v>
      </c>
      <c r="D26" s="13">
        <v>111</v>
      </c>
      <c r="E26" s="13">
        <v>1788</v>
      </c>
      <c r="F26" s="13">
        <v>894</v>
      </c>
      <c r="G26" s="1"/>
      <c r="H26" s="13"/>
      <c r="I26" s="13"/>
      <c r="J26" s="13">
        <f t="shared" ref="J26" si="5">D26+G26</f>
        <v>111</v>
      </c>
      <c r="K26" s="13">
        <f t="shared" ref="K26" si="6">E26+H26</f>
        <v>1788</v>
      </c>
      <c r="L26" s="13">
        <f t="shared" ref="L26" si="7">F26+I26</f>
        <v>894</v>
      </c>
      <c r="M26" s="21">
        <f t="shared" si="1"/>
        <v>16.108108108108109</v>
      </c>
      <c r="N26" t="e">
        <f>'3.15.2.2'!#REF!</f>
        <v>#REF!</v>
      </c>
      <c r="O26">
        <v>894</v>
      </c>
      <c r="Q26" s="13">
        <v>111</v>
      </c>
      <c r="R26" s="13">
        <v>1788</v>
      </c>
      <c r="S26" s="13">
        <v>894</v>
      </c>
      <c r="T26" s="15">
        <v>16</v>
      </c>
      <c r="U26" s="15">
        <v>28</v>
      </c>
    </row>
    <row r="27" spans="1:21">
      <c r="A27" s="32" t="s">
        <v>99</v>
      </c>
      <c r="B27" s="13">
        <v>23</v>
      </c>
      <c r="C27" s="14" t="s">
        <v>32</v>
      </c>
      <c r="D27" s="13">
        <v>433</v>
      </c>
      <c r="E27" s="13">
        <v>12223</v>
      </c>
      <c r="F27" s="13">
        <v>6112</v>
      </c>
      <c r="G27" s="13"/>
      <c r="H27" s="13"/>
      <c r="I27" s="13"/>
      <c r="J27" s="13">
        <f t="shared" ref="J27:J29" si="8">D27+G27</f>
        <v>433</v>
      </c>
      <c r="K27" s="13">
        <f t="shared" ref="K27:K29" si="9">E27+H27</f>
        <v>12223</v>
      </c>
      <c r="L27" s="13">
        <f t="shared" ref="L27:L29" si="10">F27+I27</f>
        <v>6112</v>
      </c>
      <c r="M27" s="21">
        <f t="shared" si="1"/>
        <v>28.228637413394921</v>
      </c>
      <c r="N27">
        <f>'3.15.2.2'!P23</f>
        <v>6112</v>
      </c>
      <c r="O27">
        <v>6112</v>
      </c>
      <c r="Q27" s="13">
        <v>433</v>
      </c>
      <c r="R27" s="13">
        <v>12223</v>
      </c>
      <c r="S27" s="13">
        <v>6112</v>
      </c>
      <c r="T27" s="15">
        <v>28</v>
      </c>
      <c r="U27" s="15">
        <v>7</v>
      </c>
    </row>
    <row r="28" spans="1:21">
      <c r="A28" s="32" t="s">
        <v>99</v>
      </c>
      <c r="B28" s="13">
        <v>24</v>
      </c>
      <c r="C28" s="14" t="s">
        <v>34</v>
      </c>
      <c r="D28" s="13">
        <v>782</v>
      </c>
      <c r="E28" s="13">
        <v>5699</v>
      </c>
      <c r="F28" s="13">
        <v>964</v>
      </c>
      <c r="G28" s="1"/>
      <c r="H28" s="13"/>
      <c r="I28" s="13"/>
      <c r="J28" s="13">
        <f t="shared" si="8"/>
        <v>782</v>
      </c>
      <c r="K28" s="13">
        <f t="shared" si="9"/>
        <v>5699</v>
      </c>
      <c r="L28" s="16">
        <f t="shared" si="10"/>
        <v>964</v>
      </c>
      <c r="M28" s="21">
        <f t="shared" si="1"/>
        <v>7.2877237851662402</v>
      </c>
      <c r="N28" t="e">
        <f>'3.15.2.2'!#REF!</f>
        <v>#REF!</v>
      </c>
      <c r="O28">
        <v>964</v>
      </c>
      <c r="Q28" s="13">
        <v>782</v>
      </c>
      <c r="R28" s="13">
        <v>5699</v>
      </c>
      <c r="S28" s="16">
        <v>1425</v>
      </c>
      <c r="T28" s="15">
        <v>7</v>
      </c>
      <c r="U28" s="15">
        <v>6</v>
      </c>
    </row>
    <row r="29" spans="1:21">
      <c r="A29" s="32" t="s">
        <v>99</v>
      </c>
      <c r="B29" s="13">
        <v>25</v>
      </c>
      <c r="C29" s="14" t="s">
        <v>35</v>
      </c>
      <c r="D29" s="13">
        <v>1300</v>
      </c>
      <c r="E29" s="13">
        <v>7641</v>
      </c>
      <c r="F29" s="13">
        <v>3820</v>
      </c>
      <c r="G29" s="13"/>
      <c r="H29" s="13"/>
      <c r="I29" s="13"/>
      <c r="J29" s="13">
        <f t="shared" si="8"/>
        <v>1300</v>
      </c>
      <c r="K29" s="13">
        <f t="shared" si="9"/>
        <v>7641</v>
      </c>
      <c r="L29" s="13">
        <f t="shared" si="10"/>
        <v>3820</v>
      </c>
      <c r="M29" s="21">
        <f t="shared" si="1"/>
        <v>5.8776923076923078</v>
      </c>
      <c r="N29" t="e">
        <f>'3.15.2.2'!#REF!</f>
        <v>#REF!</v>
      </c>
      <c r="O29">
        <v>3820</v>
      </c>
      <c r="Q29" s="13">
        <v>1300</v>
      </c>
      <c r="R29" s="13">
        <v>7641</v>
      </c>
      <c r="S29" s="13">
        <v>3820</v>
      </c>
      <c r="T29" s="15">
        <v>6</v>
      </c>
      <c r="U29" s="15">
        <v>5</v>
      </c>
    </row>
    <row r="30" spans="1:21">
      <c r="A30" s="32" t="s">
        <v>99</v>
      </c>
      <c r="B30" s="16">
        <v>26</v>
      </c>
      <c r="C30" s="14" t="s">
        <v>36</v>
      </c>
      <c r="D30" s="13"/>
      <c r="E30" s="13"/>
      <c r="F30" s="13"/>
      <c r="G30" s="13"/>
      <c r="H30" s="13"/>
      <c r="I30" s="13"/>
      <c r="J30" s="13">
        <v>1499</v>
      </c>
      <c r="K30" s="13">
        <v>6851</v>
      </c>
      <c r="L30" s="13">
        <v>3425</v>
      </c>
      <c r="M30" s="21">
        <f t="shared" si="1"/>
        <v>4.5703802535023348</v>
      </c>
      <c r="N30" t="e">
        <f>'3.15.2.2'!#REF!</f>
        <v>#REF!</v>
      </c>
      <c r="O30">
        <v>3425</v>
      </c>
      <c r="Q30" s="13">
        <v>1499</v>
      </c>
      <c r="R30" s="13">
        <v>6851</v>
      </c>
      <c r="S30" s="13">
        <v>3425</v>
      </c>
      <c r="T30" s="15">
        <v>5</v>
      </c>
      <c r="U30" s="15">
        <v>11</v>
      </c>
    </row>
    <row r="31" spans="1:21">
      <c r="A31" s="32" t="s">
        <v>99</v>
      </c>
      <c r="B31" s="13">
        <v>27</v>
      </c>
      <c r="C31" s="14" t="s">
        <v>37</v>
      </c>
      <c r="D31" s="13">
        <v>1097</v>
      </c>
      <c r="E31" s="13">
        <v>12472</v>
      </c>
      <c r="F31" s="13">
        <v>3118</v>
      </c>
      <c r="G31" s="13"/>
      <c r="H31" s="13"/>
      <c r="I31" s="13"/>
      <c r="J31" s="13">
        <f t="shared" ref="J31" si="11">D31+G31</f>
        <v>1097</v>
      </c>
      <c r="K31" s="13">
        <f t="shared" ref="K31" si="12">E31+H31</f>
        <v>12472</v>
      </c>
      <c r="L31" s="13">
        <f t="shared" ref="L31" si="13">F31+I31</f>
        <v>3118</v>
      </c>
      <c r="M31" s="21">
        <f t="shared" si="1"/>
        <v>11.36918869644485</v>
      </c>
      <c r="N31" t="e">
        <f>'3.15.2.2'!#REF!</f>
        <v>#REF!</v>
      </c>
      <c r="O31">
        <v>3118</v>
      </c>
      <c r="Q31" s="13">
        <v>1097</v>
      </c>
      <c r="R31" s="13">
        <v>12472</v>
      </c>
      <c r="S31" s="13">
        <v>3118</v>
      </c>
      <c r="T31" s="15">
        <v>11</v>
      </c>
      <c r="U31" s="15">
        <v>3</v>
      </c>
    </row>
    <row r="32" spans="1:21">
      <c r="A32" s="32" t="s">
        <v>99</v>
      </c>
      <c r="B32" s="13">
        <v>28</v>
      </c>
      <c r="C32" s="14" t="s">
        <v>82</v>
      </c>
      <c r="D32" s="13">
        <v>784</v>
      </c>
      <c r="E32" s="13">
        <v>2027</v>
      </c>
      <c r="F32" s="13">
        <v>1014</v>
      </c>
      <c r="G32" s="13"/>
      <c r="H32" s="13"/>
      <c r="I32" s="13"/>
      <c r="J32" s="13">
        <f t="shared" ref="J32:J35" si="14">D32+G32</f>
        <v>784</v>
      </c>
      <c r="K32" s="13">
        <f t="shared" ref="K32:K35" si="15">E32+H32</f>
        <v>2027</v>
      </c>
      <c r="L32" s="13">
        <f t="shared" ref="L32:L35" si="16">F32+I32</f>
        <v>1014</v>
      </c>
      <c r="M32" s="21">
        <f t="shared" si="1"/>
        <v>2.5854591836734695</v>
      </c>
      <c r="N32">
        <f>'3.15.2.2'!P26</f>
        <v>1014</v>
      </c>
      <c r="O32">
        <v>1014</v>
      </c>
      <c r="Q32" s="13">
        <v>784</v>
      </c>
      <c r="R32" s="13">
        <v>2027</v>
      </c>
      <c r="S32" s="13">
        <v>1014</v>
      </c>
      <c r="T32" s="15">
        <v>3</v>
      </c>
      <c r="U32" s="15">
        <v>9</v>
      </c>
    </row>
    <row r="33" spans="1:21">
      <c r="A33" s="32" t="s">
        <v>99</v>
      </c>
      <c r="B33" s="13">
        <v>29</v>
      </c>
      <c r="C33" s="14" t="s">
        <v>83</v>
      </c>
      <c r="D33" s="13">
        <v>308</v>
      </c>
      <c r="E33" s="13">
        <v>2865</v>
      </c>
      <c r="F33" s="13">
        <v>1432</v>
      </c>
      <c r="G33" s="13"/>
      <c r="H33" s="13"/>
      <c r="I33" s="13"/>
      <c r="J33" s="13">
        <f t="shared" si="14"/>
        <v>308</v>
      </c>
      <c r="K33" s="13">
        <f t="shared" si="15"/>
        <v>2865</v>
      </c>
      <c r="L33" s="13">
        <f t="shared" si="16"/>
        <v>1432</v>
      </c>
      <c r="M33" s="21">
        <f t="shared" si="1"/>
        <v>9.3019480519480524</v>
      </c>
      <c r="N33" t="e">
        <f>'3.15.2.2'!#REF!</f>
        <v>#REF!</v>
      </c>
      <c r="O33">
        <v>1432</v>
      </c>
      <c r="Q33" s="13">
        <v>308</v>
      </c>
      <c r="R33" s="13">
        <v>2865</v>
      </c>
      <c r="S33" s="13">
        <v>1432</v>
      </c>
      <c r="T33" s="15">
        <v>9</v>
      </c>
      <c r="U33" s="15">
        <v>12</v>
      </c>
    </row>
    <row r="34" spans="1:21">
      <c r="A34" s="32" t="s">
        <v>99</v>
      </c>
      <c r="B34" s="13">
        <v>30</v>
      </c>
      <c r="C34" s="14" t="s">
        <v>84</v>
      </c>
      <c r="D34" s="13"/>
      <c r="E34" s="13"/>
      <c r="F34" s="13"/>
      <c r="G34" s="13">
        <v>545</v>
      </c>
      <c r="H34" s="13">
        <v>6737</v>
      </c>
      <c r="I34" s="13">
        <v>3369</v>
      </c>
      <c r="J34" s="13">
        <f t="shared" si="14"/>
        <v>545</v>
      </c>
      <c r="K34" s="13">
        <f t="shared" si="15"/>
        <v>6737</v>
      </c>
      <c r="L34" s="13">
        <f t="shared" si="16"/>
        <v>3369</v>
      </c>
      <c r="M34" s="21">
        <f t="shared" si="1"/>
        <v>12.361467889908257</v>
      </c>
      <c r="N34" t="e">
        <f>'3.15.2.2'!#REF!</f>
        <v>#REF!</v>
      </c>
      <c r="O34">
        <v>3369</v>
      </c>
      <c r="Q34" s="13">
        <v>545</v>
      </c>
      <c r="R34" s="13">
        <v>6737</v>
      </c>
      <c r="S34" s="13">
        <v>3369</v>
      </c>
      <c r="T34" s="15">
        <v>12</v>
      </c>
      <c r="U34" s="15">
        <v>3</v>
      </c>
    </row>
    <row r="35" spans="1:21">
      <c r="A35" s="32" t="s">
        <v>99</v>
      </c>
      <c r="B35" s="13">
        <v>31</v>
      </c>
      <c r="C35" s="14" t="s">
        <v>65</v>
      </c>
      <c r="D35" s="13">
        <v>973</v>
      </c>
      <c r="E35" s="13">
        <v>2444</v>
      </c>
      <c r="F35" s="13">
        <v>611</v>
      </c>
      <c r="G35" s="13"/>
      <c r="H35" s="13"/>
      <c r="I35" s="13"/>
      <c r="J35" s="13">
        <f t="shared" si="14"/>
        <v>973</v>
      </c>
      <c r="K35" s="13">
        <f t="shared" si="15"/>
        <v>2444</v>
      </c>
      <c r="L35" s="13">
        <f t="shared" si="16"/>
        <v>611</v>
      </c>
      <c r="M35" s="21">
        <f>K35/J35</f>
        <v>2.5118191161356629</v>
      </c>
      <c r="N35">
        <f>'3.15.2.2'!P35</f>
        <v>611</v>
      </c>
      <c r="O35">
        <v>611</v>
      </c>
      <c r="Q35" s="13">
        <v>973</v>
      </c>
      <c r="R35" s="13">
        <v>2444</v>
      </c>
      <c r="S35" s="13">
        <v>611</v>
      </c>
      <c r="T35" s="15">
        <v>3</v>
      </c>
      <c r="U35">
        <f>AVERAGE(U5:U34)</f>
        <v>13.833333333333334</v>
      </c>
    </row>
    <row r="36" spans="1:21">
      <c r="B36" s="18"/>
      <c r="C36" s="18"/>
      <c r="D36" s="18">
        <f>SUM(D5:D35)</f>
        <v>15844</v>
      </c>
      <c r="E36" s="18">
        <f t="shared" ref="E36:K36" si="17">SUM(E5:E35)</f>
        <v>145904</v>
      </c>
      <c r="F36" s="18">
        <f t="shared" si="17"/>
        <v>61917</v>
      </c>
      <c r="G36" s="18">
        <f t="shared" si="17"/>
        <v>683</v>
      </c>
      <c r="H36" s="18">
        <f t="shared" si="17"/>
        <v>11006</v>
      </c>
      <c r="I36" s="18">
        <f t="shared" si="17"/>
        <v>5504</v>
      </c>
      <c r="J36" s="18">
        <f t="shared" si="17"/>
        <v>19216</v>
      </c>
      <c r="K36" s="18">
        <f t="shared" si="17"/>
        <v>178463</v>
      </c>
      <c r="L36" s="18">
        <f>SUM(L5:L35)</f>
        <v>71886</v>
      </c>
      <c r="M36" s="28">
        <f>AVERAGE(M5:M35)</f>
        <v>13.458300802374662</v>
      </c>
      <c r="N36" s="34" t="e">
        <f>SUM(N5:N35)</f>
        <v>#REF!</v>
      </c>
      <c r="O36" s="34">
        <f>SUM(O5:O35)</f>
        <v>78197</v>
      </c>
      <c r="P36" s="34"/>
      <c r="Q36" s="18">
        <v>19218</v>
      </c>
      <c r="R36" s="18">
        <v>177976</v>
      </c>
      <c r="S36" s="18">
        <v>71885</v>
      </c>
      <c r="T36" s="19">
        <v>9</v>
      </c>
    </row>
    <row r="37" spans="1:21">
      <c r="D37" s="22">
        <v>15844</v>
      </c>
      <c r="E37" s="23">
        <v>145903</v>
      </c>
      <c r="F37" s="23">
        <v>61917</v>
      </c>
      <c r="G37" s="23">
        <v>683</v>
      </c>
      <c r="H37" s="23">
        <v>11006</v>
      </c>
      <c r="I37" s="23">
        <v>5503</v>
      </c>
      <c r="J37" s="23">
        <v>19218</v>
      </c>
      <c r="K37" s="23">
        <v>177976</v>
      </c>
      <c r="L37" s="23">
        <v>71885</v>
      </c>
      <c r="M37" s="24">
        <v>9</v>
      </c>
    </row>
    <row r="38" spans="1:21">
      <c r="K38">
        <f>K36-K37</f>
        <v>487</v>
      </c>
      <c r="L38">
        <v>78197</v>
      </c>
    </row>
    <row r="39" spans="1:21">
      <c r="B39" s="7"/>
      <c r="C39" t="s">
        <v>100</v>
      </c>
      <c r="D39" s="3"/>
      <c r="E39" s="3"/>
      <c r="F39" s="3"/>
      <c r="G39" s="5"/>
      <c r="H39" s="5"/>
      <c r="I39" s="5"/>
      <c r="J39" s="5"/>
      <c r="K39" s="5"/>
      <c r="L39" s="5">
        <f>L38-L37</f>
        <v>6312</v>
      </c>
      <c r="M39" s="4"/>
      <c r="N39" s="4"/>
      <c r="O39" s="4"/>
      <c r="P39" s="4"/>
      <c r="Q39" s="4"/>
      <c r="R39" s="8"/>
    </row>
    <row r="40" spans="1:21">
      <c r="B40" s="7"/>
      <c r="C40" t="s">
        <v>101</v>
      </c>
      <c r="D40" s="3"/>
      <c r="E40" s="3"/>
      <c r="F40" s="3"/>
      <c r="G40" s="5"/>
      <c r="H40" s="5"/>
      <c r="I40" s="5"/>
      <c r="J40" s="5"/>
      <c r="K40" s="5"/>
      <c r="L40" s="5"/>
      <c r="M40" s="4"/>
      <c r="N40" s="4"/>
      <c r="O40" s="4"/>
      <c r="P40" s="4"/>
      <c r="Q40" s="4"/>
      <c r="R40" s="8"/>
    </row>
    <row r="42" spans="1:21">
      <c r="D42" s="3"/>
      <c r="E42" s="3"/>
      <c r="F42" s="3"/>
      <c r="G42" s="5"/>
      <c r="H42" s="5"/>
      <c r="I42" s="5"/>
      <c r="J42" s="5"/>
      <c r="K42" s="5"/>
      <c r="L42" s="5"/>
      <c r="M42" s="4"/>
      <c r="N42" s="4"/>
      <c r="O42" s="4"/>
      <c r="P42" s="4"/>
      <c r="Q42" s="4"/>
      <c r="R42" s="8"/>
    </row>
    <row r="43" spans="1:21">
      <c r="D43" s="3"/>
      <c r="E43" s="3"/>
      <c r="F43" s="3"/>
      <c r="G43" s="5"/>
      <c r="H43" s="5"/>
      <c r="I43" s="5"/>
      <c r="J43" s="4"/>
      <c r="K43" s="4"/>
      <c r="L43" s="4"/>
      <c r="M43" s="8"/>
      <c r="N43" s="4"/>
      <c r="O43" s="4"/>
      <c r="P43" s="4"/>
      <c r="Q43" s="4"/>
      <c r="R43" s="8"/>
    </row>
  </sheetData>
  <mergeCells count="6">
    <mergeCell ref="M3:M4"/>
    <mergeCell ref="B3:B4"/>
    <mergeCell ref="C3:C4"/>
    <mergeCell ref="D3:F3"/>
    <mergeCell ref="G3:I3"/>
    <mergeCell ref="J3:L3"/>
  </mergeCells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3.15.2.1</vt:lpstr>
      <vt:lpstr>3.15.2.2</vt:lpstr>
      <vt:lpstr>3.15.2.3</vt:lpstr>
      <vt:lpstr>3.15.2.4</vt:lpstr>
      <vt:lpstr>3.15.2.5</vt:lpstr>
      <vt:lpstr>3.15.2.6</vt:lpstr>
      <vt:lpstr>GPT-all dts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2018-03-07T09:40:55Z</dcterms:modified>
</cp:coreProperties>
</file>